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-01.01 - jímkování" sheetId="2" r:id="rId2"/>
    <sheet name="SO-01.02.01 - přelivné tě..." sheetId="3" r:id="rId3"/>
    <sheet name="SO-01.02.02 - nadjezí" sheetId="4" r:id="rId4"/>
    <sheet name="SO-01.02.03 - vývar" sheetId="5" r:id="rId5"/>
    <sheet name="SO-01.02.04 - opevnění břehů" sheetId="6" r:id="rId6"/>
    <sheet name="SO-02.01 - sanace výmolu" sheetId="7" r:id="rId7"/>
    <sheet name="VON - vedlejší a ostatní ..." sheetId="8" r:id="rId8"/>
    <sheet name="Seznam figur" sheetId="9" r:id="rId9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'SO-01.01 - jímkování'!$C$123:$K$202</definedName>
    <definedName name="_xlnm.Print_Area" localSheetId="1">'SO-01.01 - jímkování'!$C$4:$J$76,'SO-01.01 - jímkování'!$C$82:$J$103,'SO-01.01 - jímkování'!$C$109:$K$202</definedName>
    <definedName name="_xlnm.Print_Titles" localSheetId="1">'SO-01.01 - jímkování'!$123:$123</definedName>
    <definedName name="_xlnm._FilterDatabase" localSheetId="2" hidden="1">'SO-01.02.01 - přelivné tě...'!$C$131:$K$238</definedName>
    <definedName name="_xlnm.Print_Area" localSheetId="2">'SO-01.02.01 - přelivné tě...'!$C$4:$J$76,'SO-01.02.01 - přelivné tě...'!$C$82:$J$109,'SO-01.02.01 - přelivné tě...'!$C$115:$K$238</definedName>
    <definedName name="_xlnm.Print_Titles" localSheetId="2">'SO-01.02.01 - přelivné tě...'!$131:$131</definedName>
    <definedName name="_xlnm._FilterDatabase" localSheetId="3" hidden="1">'SO-01.02.02 - nadjezí'!$C$127:$K$153</definedName>
    <definedName name="_xlnm.Print_Area" localSheetId="3">'SO-01.02.02 - nadjezí'!$C$4:$J$76,'SO-01.02.02 - nadjezí'!$C$82:$J$105,'SO-01.02.02 - nadjezí'!$C$111:$K$153</definedName>
    <definedName name="_xlnm.Print_Titles" localSheetId="3">'SO-01.02.02 - nadjezí'!$127:$127</definedName>
    <definedName name="_xlnm._FilterDatabase" localSheetId="4" hidden="1">'SO-01.02.03 - vývar'!$C$129:$K$159</definedName>
    <definedName name="_xlnm.Print_Area" localSheetId="4">'SO-01.02.03 - vývar'!$C$4:$J$76,'SO-01.02.03 - vývar'!$C$82:$J$107,'SO-01.02.03 - vývar'!$C$113:$K$159</definedName>
    <definedName name="_xlnm.Print_Titles" localSheetId="4">'SO-01.02.03 - vývar'!$129:$129</definedName>
    <definedName name="_xlnm._FilterDatabase" localSheetId="5" hidden="1">'SO-01.02.04 - opevnění břehů'!$C$129:$K$162</definedName>
    <definedName name="_xlnm.Print_Area" localSheetId="5">'SO-01.02.04 - opevnění břehů'!$C$4:$J$76,'SO-01.02.04 - opevnění břehů'!$C$82:$J$107,'SO-01.02.04 - opevnění břehů'!$C$113:$K$162</definedName>
    <definedName name="_xlnm.Print_Titles" localSheetId="5">'SO-01.02.04 - opevnění břehů'!$129:$129</definedName>
    <definedName name="_xlnm._FilterDatabase" localSheetId="6" hidden="1">'SO-02.01 - sanace výmolu'!$C$122:$K$143</definedName>
    <definedName name="_xlnm.Print_Area" localSheetId="6">'SO-02.01 - sanace výmolu'!$C$4:$J$76,'SO-02.01 - sanace výmolu'!$C$82:$J$102,'SO-02.01 - sanace výmolu'!$C$108:$K$143</definedName>
    <definedName name="_xlnm.Print_Titles" localSheetId="6">'SO-02.01 - sanace výmolu'!$122:$122</definedName>
    <definedName name="_xlnm._FilterDatabase" localSheetId="7" hidden="1">'VON - vedlejší a ostatní ...'!$C$120:$K$139</definedName>
    <definedName name="_xlnm.Print_Area" localSheetId="7">'VON - vedlejší a ostatní ...'!$C$4:$J$76,'VON - vedlejší a ostatní ...'!$C$82:$J$102,'VON - vedlejší a ostatní ...'!$C$108:$K$139</definedName>
    <definedName name="_xlnm.Print_Titles" localSheetId="7">'VON - vedlejší a ostatní ...'!$120:$120</definedName>
    <definedName name="_xlnm.Print_Area" localSheetId="8">'Seznam figur'!$C$4:$G$103</definedName>
    <definedName name="_xlnm.Print_Titles" localSheetId="8">'Seznam figur'!$9:$9</definedName>
  </definedNames>
  <calcPr/>
</workbook>
</file>

<file path=xl/calcChain.xml><?xml version="1.0" encoding="utf-8"?>
<calcChain xmlns="http://schemas.openxmlformats.org/spreadsheetml/2006/main">
  <c i="9" l="1" r="D7"/>
  <c i="8" r="J37"/>
  <c r="J36"/>
  <c i="1" r="AY104"/>
  <c i="8" r="J35"/>
  <c i="1" r="AX104"/>
  <c i="8"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T132"/>
  <c r="R133"/>
  <c r="R132"/>
  <c r="P133"/>
  <c r="P132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T123"/>
  <c r="R124"/>
  <c r="R123"/>
  <c r="P124"/>
  <c r="P123"/>
  <c r="J118"/>
  <c r="J117"/>
  <c r="F115"/>
  <c r="E113"/>
  <c r="J92"/>
  <c r="J91"/>
  <c r="F89"/>
  <c r="E87"/>
  <c r="J18"/>
  <c r="E18"/>
  <c r="F92"/>
  <c r="J17"/>
  <c r="J15"/>
  <c r="E15"/>
  <c r="F91"/>
  <c r="J14"/>
  <c r="J12"/>
  <c r="J115"/>
  <c r="E7"/>
  <c r="E111"/>
  <c i="7" r="J39"/>
  <c r="J38"/>
  <c i="1" r="AY103"/>
  <c i="7" r="J37"/>
  <c i="1" r="AX103"/>
  <c i="7" r="BI143"/>
  <c r="BH143"/>
  <c r="BG143"/>
  <c r="BF143"/>
  <c r="T143"/>
  <c r="T142"/>
  <c r="R143"/>
  <c r="R142"/>
  <c r="P143"/>
  <c r="P142"/>
  <c r="BI139"/>
  <c r="BH139"/>
  <c r="BG139"/>
  <c r="BF139"/>
  <c r="T139"/>
  <c r="R139"/>
  <c r="P139"/>
  <c r="BI137"/>
  <c r="BH137"/>
  <c r="BG137"/>
  <c r="BF137"/>
  <c r="T137"/>
  <c r="R137"/>
  <c r="P137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J120"/>
  <c r="J119"/>
  <c r="F117"/>
  <c r="E115"/>
  <c r="J94"/>
  <c r="J93"/>
  <c r="F91"/>
  <c r="E89"/>
  <c r="J20"/>
  <c r="E20"/>
  <c r="F120"/>
  <c r="J19"/>
  <c r="J17"/>
  <c r="E17"/>
  <c r="F93"/>
  <c r="J16"/>
  <c r="J14"/>
  <c r="J91"/>
  <c r="E7"/>
  <c r="E85"/>
  <c i="6" r="J41"/>
  <c r="J40"/>
  <c i="1" r="AY101"/>
  <c i="6" r="J39"/>
  <c i="1" r="AX101"/>
  <c i="6" r="BI162"/>
  <c r="BH162"/>
  <c r="BG162"/>
  <c r="BF162"/>
  <c r="T162"/>
  <c r="T161"/>
  <c r="R162"/>
  <c r="R161"/>
  <c r="P162"/>
  <c r="P161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T142"/>
  <c r="R143"/>
  <c r="R142"/>
  <c r="P143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J127"/>
  <c r="J126"/>
  <c r="F124"/>
  <c r="E122"/>
  <c r="J96"/>
  <c r="J95"/>
  <c r="F93"/>
  <c r="E91"/>
  <c r="J22"/>
  <c r="E22"/>
  <c r="F127"/>
  <c r="J21"/>
  <c r="J19"/>
  <c r="E19"/>
  <c r="F95"/>
  <c r="J18"/>
  <c r="J16"/>
  <c r="J124"/>
  <c r="E7"/>
  <c r="E85"/>
  <c i="5" r="J41"/>
  <c r="J40"/>
  <c i="1" r="AY100"/>
  <c i="5" r="J39"/>
  <c i="1" r="AX100"/>
  <c i="5" r="BI159"/>
  <c r="BH159"/>
  <c r="BG159"/>
  <c r="BF159"/>
  <c r="T159"/>
  <c r="T158"/>
  <c r="R159"/>
  <c r="R158"/>
  <c r="P159"/>
  <c r="P158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T146"/>
  <c r="R147"/>
  <c r="R146"/>
  <c r="P147"/>
  <c r="P146"/>
  <c r="BI139"/>
  <c r="BH139"/>
  <c r="BG139"/>
  <c r="BF139"/>
  <c r="T139"/>
  <c r="T132"/>
  <c r="R139"/>
  <c r="R132"/>
  <c r="P139"/>
  <c r="P132"/>
  <c r="BI136"/>
  <c r="BH136"/>
  <c r="BG136"/>
  <c r="BF136"/>
  <c r="T136"/>
  <c r="R136"/>
  <c r="P136"/>
  <c r="BI133"/>
  <c r="BH133"/>
  <c r="BG133"/>
  <c r="BF133"/>
  <c r="T133"/>
  <c r="R133"/>
  <c r="P133"/>
  <c r="J127"/>
  <c r="J126"/>
  <c r="F124"/>
  <c r="E122"/>
  <c r="J96"/>
  <c r="J95"/>
  <c r="F93"/>
  <c r="E91"/>
  <c r="J22"/>
  <c r="E22"/>
  <c r="F96"/>
  <c r="J21"/>
  <c r="J19"/>
  <c r="E19"/>
  <c r="F126"/>
  <c r="J18"/>
  <c r="J16"/>
  <c r="J124"/>
  <c r="E7"/>
  <c r="E85"/>
  <c i="4" r="J41"/>
  <c r="J40"/>
  <c i="1" r="AY99"/>
  <c i="4" r="J39"/>
  <c i="1" r="AX99"/>
  <c i="4" r="BI153"/>
  <c r="BH153"/>
  <c r="BG153"/>
  <c r="BF153"/>
  <c r="T153"/>
  <c r="T152"/>
  <c r="R153"/>
  <c r="R152"/>
  <c r="P153"/>
  <c r="P152"/>
  <c r="BI150"/>
  <c r="BH150"/>
  <c r="BG150"/>
  <c r="BF150"/>
  <c r="T150"/>
  <c r="R150"/>
  <c r="P150"/>
  <c r="BI146"/>
  <c r="BH146"/>
  <c r="BG146"/>
  <c r="BF146"/>
  <c r="T146"/>
  <c r="R146"/>
  <c r="P146"/>
  <c r="BI139"/>
  <c r="BH139"/>
  <c r="BG139"/>
  <c r="BF139"/>
  <c r="T139"/>
  <c r="R139"/>
  <c r="P139"/>
  <c r="BI136"/>
  <c r="BH136"/>
  <c r="BG136"/>
  <c r="BF136"/>
  <c r="T136"/>
  <c r="R136"/>
  <c r="P136"/>
  <c r="BI131"/>
  <c r="BH131"/>
  <c r="BG131"/>
  <c r="BF131"/>
  <c r="T131"/>
  <c r="T130"/>
  <c r="R131"/>
  <c r="R130"/>
  <c r="P131"/>
  <c r="P130"/>
  <c r="J125"/>
  <c r="J124"/>
  <c r="F122"/>
  <c r="E120"/>
  <c r="J96"/>
  <c r="J95"/>
  <c r="F93"/>
  <c r="E91"/>
  <c r="J22"/>
  <c r="E22"/>
  <c r="F125"/>
  <c r="J21"/>
  <c r="J19"/>
  <c r="E19"/>
  <c r="F95"/>
  <c r="J18"/>
  <c r="J16"/>
  <c r="J122"/>
  <c r="E7"/>
  <c r="E114"/>
  <c i="3" r="J41"/>
  <c r="J40"/>
  <c i="1" r="AY98"/>
  <c i="3" r="J39"/>
  <c i="1" r="AX98"/>
  <c i="3" r="BI238"/>
  <c r="BH238"/>
  <c r="BG238"/>
  <c r="BF238"/>
  <c r="T238"/>
  <c r="T237"/>
  <c r="R238"/>
  <c r="R237"/>
  <c r="P238"/>
  <c r="P237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25"/>
  <c r="BH225"/>
  <c r="BG225"/>
  <c r="BF225"/>
  <c r="T225"/>
  <c r="R225"/>
  <c r="P225"/>
  <c r="BI221"/>
  <c r="BH221"/>
  <c r="BG221"/>
  <c r="BF221"/>
  <c r="T221"/>
  <c r="R221"/>
  <c r="P221"/>
  <c r="BI211"/>
  <c r="BH211"/>
  <c r="BG211"/>
  <c r="BF211"/>
  <c r="T211"/>
  <c r="T207"/>
  <c r="R211"/>
  <c r="R207"/>
  <c r="P211"/>
  <c r="P207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5"/>
  <c r="BH195"/>
  <c r="BG195"/>
  <c r="BF195"/>
  <c r="T195"/>
  <c r="R195"/>
  <c r="P195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2"/>
  <c r="BH172"/>
  <c r="BG172"/>
  <c r="BF172"/>
  <c r="T172"/>
  <c r="R172"/>
  <c r="P172"/>
  <c r="BI168"/>
  <c r="BH168"/>
  <c r="BG168"/>
  <c r="BF168"/>
  <c r="T168"/>
  <c r="T167"/>
  <c r="R168"/>
  <c r="R167"/>
  <c r="P168"/>
  <c r="P167"/>
  <c r="BI164"/>
  <c r="BH164"/>
  <c r="BG164"/>
  <c r="BF164"/>
  <c r="T164"/>
  <c r="R164"/>
  <c r="P164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J129"/>
  <c r="J128"/>
  <c r="F126"/>
  <c r="E124"/>
  <c r="J96"/>
  <c r="J95"/>
  <c r="F93"/>
  <c r="E91"/>
  <c r="J22"/>
  <c r="E22"/>
  <c r="F129"/>
  <c r="J21"/>
  <c r="J19"/>
  <c r="E19"/>
  <c r="F95"/>
  <c r="J18"/>
  <c r="J16"/>
  <c r="J126"/>
  <c r="E7"/>
  <c r="E85"/>
  <c i="2" r="J39"/>
  <c r="J38"/>
  <c i="1" r="AY96"/>
  <c i="2" r="J37"/>
  <c i="1" r="AX96"/>
  <c i="2" r="BI202"/>
  <c r="BH202"/>
  <c r="BG202"/>
  <c r="BF202"/>
  <c r="T202"/>
  <c r="T201"/>
  <c r="R202"/>
  <c r="R201"/>
  <c r="P202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38"/>
  <c r="BH138"/>
  <c r="BG138"/>
  <c r="BF138"/>
  <c r="T138"/>
  <c r="R138"/>
  <c r="P138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7"/>
  <c r="BH127"/>
  <c r="BG127"/>
  <c r="BF127"/>
  <c r="T127"/>
  <c r="R127"/>
  <c r="P127"/>
  <c r="J121"/>
  <c r="J120"/>
  <c r="F118"/>
  <c r="E116"/>
  <c r="J94"/>
  <c r="J93"/>
  <c r="F91"/>
  <c r="E89"/>
  <c r="J20"/>
  <c r="E20"/>
  <c r="F94"/>
  <c r="J19"/>
  <c r="J17"/>
  <c r="E17"/>
  <c r="F93"/>
  <c r="J16"/>
  <c r="J14"/>
  <c r="J91"/>
  <c r="E7"/>
  <c r="E112"/>
  <c i="1" r="L90"/>
  <c r="AM90"/>
  <c r="AM89"/>
  <c r="L89"/>
  <c r="AM87"/>
  <c r="L87"/>
  <c r="L85"/>
  <c r="L84"/>
  <c i="2" r="J180"/>
  <c r="J161"/>
  <c r="BK202"/>
  <c r="J195"/>
  <c r="J171"/>
  <c r="BK133"/>
  <c r="J130"/>
  <c i="3" r="BK211"/>
  <c r="BK142"/>
  <c r="J158"/>
  <c r="J233"/>
  <c r="BK183"/>
  <c r="BK138"/>
  <c r="BK172"/>
  <c r="BK204"/>
  <c r="J147"/>
  <c i="4" r="J139"/>
  <c r="BK150"/>
  <c i="5" r="BK155"/>
  <c r="BK150"/>
  <c r="J153"/>
  <c i="6" r="BK157"/>
  <c r="J148"/>
  <c r="J133"/>
  <c r="BK143"/>
  <c i="7" r="BK126"/>
  <c i="8" r="J124"/>
  <c i="2" r="BK195"/>
  <c r="BK147"/>
  <c r="J202"/>
  <c r="J185"/>
  <c r="BK167"/>
  <c r="J144"/>
  <c r="J133"/>
  <c i="3" r="J208"/>
  <c r="J180"/>
  <c r="J238"/>
  <c r="J142"/>
  <c r="BK186"/>
  <c r="BK156"/>
  <c r="BK180"/>
  <c r="J225"/>
  <c r="J183"/>
  <c i="4" r="BK153"/>
  <c r="BK131"/>
  <c i="5" r="BK136"/>
  <c r="J139"/>
  <c r="BK139"/>
  <c r="J147"/>
  <c i="6" r="J136"/>
  <c r="J156"/>
  <c r="J146"/>
  <c i="7" r="BK129"/>
  <c r="BK139"/>
  <c i="8" r="BK133"/>
  <c r="BK127"/>
  <c i="2" r="BK171"/>
  <c r="BK144"/>
  <c i="1" r="AS102"/>
  <c i="2" r="J197"/>
  <c r="J174"/>
  <c r="BK149"/>
  <c r="BK127"/>
  <c i="3" r="J232"/>
  <c r="J189"/>
  <c r="J204"/>
  <c r="J156"/>
  <c r="BK232"/>
  <c r="J172"/>
  <c r="BK135"/>
  <c r="J168"/>
  <c r="J177"/>
  <c i="4" r="J136"/>
  <c r="BK136"/>
  <c r="BK146"/>
  <c i="5" r="BK133"/>
  <c r="J133"/>
  <c r="BK149"/>
  <c i="6" r="J143"/>
  <c r="BK139"/>
  <c i="7" r="J143"/>
  <c r="J132"/>
  <c r="J137"/>
  <c i="8" r="J127"/>
  <c r="J130"/>
  <c i="2" r="BK174"/>
  <c r="J160"/>
  <c r="BK130"/>
  <c r="BK197"/>
  <c r="BK180"/>
  <c r="BK160"/>
  <c r="BK138"/>
  <c r="J131"/>
  <c i="3" r="J221"/>
  <c r="J195"/>
  <c r="J135"/>
  <c r="BK177"/>
  <c r="J138"/>
  <c r="BK195"/>
  <c r="BK150"/>
  <c r="J211"/>
  <c r="BK221"/>
  <c r="J164"/>
  <c i="4" r="J150"/>
  <c i="5" r="J155"/>
  <c r="J149"/>
  <c r="BK159"/>
  <c i="6" r="BK162"/>
  <c r="BK158"/>
  <c r="BK136"/>
  <c r="J162"/>
  <c i="7" r="BK132"/>
  <c r="J139"/>
  <c i="8" r="BK124"/>
  <c r="J133"/>
  <c r="BK130"/>
  <c i="2" r="J167"/>
  <c r="J149"/>
  <c r="BK131"/>
  <c r="J199"/>
  <c r="BK183"/>
  <c r="J164"/>
  <c r="J147"/>
  <c i="3" r="BK238"/>
  <c r="BK201"/>
  <c r="BK147"/>
  <c r="J234"/>
  <c r="BK168"/>
  <c r="BK208"/>
  <c r="BK164"/>
  <c r="J144"/>
  <c r="BK233"/>
  <c r="BK144"/>
  <c r="J186"/>
  <c i="4" r="BK139"/>
  <c r="J131"/>
  <c i="5" r="J136"/>
  <c r="J154"/>
  <c r="BK154"/>
  <c i="6" r="BK156"/>
  <c r="BK146"/>
  <c r="J139"/>
  <c r="BK148"/>
  <c i="7" r="BK137"/>
  <c r="J129"/>
  <c i="8" r="J138"/>
  <c r="BK136"/>
  <c i="2" r="J183"/>
  <c r="BK164"/>
  <c r="J138"/>
  <c r="BK199"/>
  <c r="BK185"/>
  <c r="BK161"/>
  <c r="J127"/>
  <c i="1" r="AS97"/>
  <c i="3" r="BK225"/>
  <c r="J150"/>
  <c r="BK189"/>
  <c r="J153"/>
  <c r="BK234"/>
  <c r="BK153"/>
  <c r="J201"/>
  <c r="BK158"/>
  <c i="4" r="J146"/>
  <c r="J153"/>
  <c i="5" r="J150"/>
  <c r="BK147"/>
  <c r="BK153"/>
  <c r="J159"/>
  <c i="6" r="BK133"/>
  <c r="J158"/>
  <c r="J157"/>
  <c i="7" r="BK143"/>
  <c r="J126"/>
  <c i="8" r="J136"/>
  <c r="BK138"/>
  <c i="2" l="1" r="BK126"/>
  <c r="R166"/>
  <c i="3" r="T171"/>
  <c r="BK220"/>
  <c r="J220"/>
  <c r="J106"/>
  <c r="T231"/>
  <c i="4" r="T135"/>
  <c r="T129"/>
  <c r="T128"/>
  <c i="5" r="P148"/>
  <c r="T148"/>
  <c i="6" r="T132"/>
  <c r="BK155"/>
  <c r="J155"/>
  <c r="J105"/>
  <c i="7" r="T125"/>
  <c r="T124"/>
  <c r="T123"/>
  <c i="2" r="P166"/>
  <c i="3" r="BK171"/>
  <c r="J171"/>
  <c r="J104"/>
  <c r="R220"/>
  <c r="P231"/>
  <c i="5" r="P152"/>
  <c i="6" r="P132"/>
  <c r="P145"/>
  <c r="P155"/>
  <c i="8" r="BK126"/>
  <c r="J126"/>
  <c r="J99"/>
  <c i="2" r="R126"/>
  <c r="R125"/>
  <c r="R124"/>
  <c i="3" r="BK134"/>
  <c i="5" r="R152"/>
  <c i="6" r="T145"/>
  <c i="7" r="BK125"/>
  <c r="J125"/>
  <c r="J100"/>
  <c i="8" r="P135"/>
  <c i="2" r="P126"/>
  <c r="P125"/>
  <c r="P124"/>
  <c i="1" r="AU96"/>
  <c i="2" r="T126"/>
  <c i="3" r="T134"/>
  <c r="P220"/>
  <c r="R231"/>
  <c i="4" r="BK135"/>
  <c r="J135"/>
  <c r="J103"/>
  <c i="5" r="BK148"/>
  <c r="J148"/>
  <c r="J104"/>
  <c r="T152"/>
  <c i="6" r="BK132"/>
  <c r="J132"/>
  <c r="J102"/>
  <c r="R145"/>
  <c i="7" r="R125"/>
  <c r="R124"/>
  <c r="R123"/>
  <c i="8" r="T126"/>
  <c r="T122"/>
  <c r="T121"/>
  <c r="R135"/>
  <c i="2" r="T166"/>
  <c i="3" r="R134"/>
  <c r="R133"/>
  <c r="R132"/>
  <c r="R171"/>
  <c r="BK231"/>
  <c r="J231"/>
  <c r="J107"/>
  <c i="4" r="P135"/>
  <c r="P129"/>
  <c r="P128"/>
  <c i="1" r="AU99"/>
  <c i="5" r="R148"/>
  <c r="R131"/>
  <c r="R130"/>
  <c i="6" r="BK145"/>
  <c r="J145"/>
  <c r="J104"/>
  <c r="T155"/>
  <c i="8" r="P126"/>
  <c r="P122"/>
  <c r="P121"/>
  <c i="1" r="AU104"/>
  <c i="8" r="T135"/>
  <c i="2" r="BK166"/>
  <c r="J166"/>
  <c r="J101"/>
  <c i="3" r="P134"/>
  <c r="P133"/>
  <c r="P132"/>
  <c i="1" r="AU98"/>
  <c i="3" r="P171"/>
  <c r="T220"/>
  <c i="4" r="R135"/>
  <c r="R129"/>
  <c r="R128"/>
  <c i="5" r="BK152"/>
  <c r="J152"/>
  <c r="J105"/>
  <c i="6" r="R132"/>
  <c r="R155"/>
  <c i="7" r="P125"/>
  <c r="P124"/>
  <c r="P123"/>
  <c i="1" r="AU103"/>
  <c i="8" r="R126"/>
  <c r="R122"/>
  <c r="R121"/>
  <c r="BK135"/>
  <c r="J135"/>
  <c r="J101"/>
  <c i="3" r="BK167"/>
  <c r="J167"/>
  <c r="J103"/>
  <c i="4" r="BK130"/>
  <c r="J130"/>
  <c r="J102"/>
  <c i="6" r="BK161"/>
  <c r="J161"/>
  <c r="J106"/>
  <c i="3" r="BK207"/>
  <c r="J207"/>
  <c r="J105"/>
  <c i="5" r="BK132"/>
  <c r="J132"/>
  <c r="J102"/>
  <c i="7" r="BK142"/>
  <c r="J142"/>
  <c r="J101"/>
  <c i="8" r="BK123"/>
  <c r="J123"/>
  <c r="J98"/>
  <c r="BK132"/>
  <c r="J132"/>
  <c r="J100"/>
  <c i="5" r="BK146"/>
  <c r="J146"/>
  <c r="J103"/>
  <c i="6" r="BK142"/>
  <c r="J142"/>
  <c r="J103"/>
  <c i="4" r="BK152"/>
  <c r="J152"/>
  <c r="J104"/>
  <c i="5" r="BK158"/>
  <c r="J158"/>
  <c r="J106"/>
  <c i="2" r="BK201"/>
  <c r="J201"/>
  <c r="J102"/>
  <c i="3" r="BK237"/>
  <c r="J237"/>
  <c r="J108"/>
  <c i="8" r="J89"/>
  <c r="E85"/>
  <c r="F117"/>
  <c r="BE130"/>
  <c r="BE138"/>
  <c i="7" r="BK124"/>
  <c r="J124"/>
  <c r="J99"/>
  <c i="8" r="F118"/>
  <c r="BE136"/>
  <c r="BE124"/>
  <c r="BE127"/>
  <c r="BE133"/>
  <c i="6" r="BK131"/>
  <c r="J131"/>
  <c r="J101"/>
  <c i="7" r="E111"/>
  <c r="F119"/>
  <c r="BE126"/>
  <c r="BE132"/>
  <c r="F94"/>
  <c r="J117"/>
  <c r="BE137"/>
  <c r="BE143"/>
  <c r="BE139"/>
  <c r="BE129"/>
  <c i="6" r="F96"/>
  <c r="BE133"/>
  <c i="5" r="BK131"/>
  <c r="BK130"/>
  <c r="J130"/>
  <c i="6" r="E116"/>
  <c r="F126"/>
  <c r="BE146"/>
  <c r="J93"/>
  <c r="BE136"/>
  <c r="BE148"/>
  <c r="BE156"/>
  <c r="BE158"/>
  <c r="BE162"/>
  <c r="BE143"/>
  <c r="BE157"/>
  <c r="BE139"/>
  <c i="5" r="J93"/>
  <c r="F127"/>
  <c r="BE136"/>
  <c r="BE154"/>
  <c r="BE155"/>
  <c r="F95"/>
  <c r="BE147"/>
  <c r="BE159"/>
  <c r="E116"/>
  <c r="BE150"/>
  <c r="BE153"/>
  <c r="BE133"/>
  <c r="BE139"/>
  <c r="BE149"/>
  <c i="3" r="J134"/>
  <c r="J102"/>
  <c i="4" r="E85"/>
  <c r="J93"/>
  <c r="F124"/>
  <c r="BE131"/>
  <c r="BE139"/>
  <c r="BE153"/>
  <c r="F96"/>
  <c r="BE136"/>
  <c r="BE146"/>
  <c r="BE150"/>
  <c i="3" r="F128"/>
  <c r="BE144"/>
  <c r="BE153"/>
  <c r="BE156"/>
  <c r="BE172"/>
  <c r="BE180"/>
  <c r="BE195"/>
  <c r="BE233"/>
  <c i="2" r="J126"/>
  <c r="J100"/>
  <c i="3" r="BE138"/>
  <c r="BE142"/>
  <c r="BE150"/>
  <c r="BE158"/>
  <c r="BE208"/>
  <c r="BE221"/>
  <c r="J93"/>
  <c r="E118"/>
  <c r="BE211"/>
  <c r="BE225"/>
  <c r="F96"/>
  <c r="BE135"/>
  <c r="BE147"/>
  <c r="BE164"/>
  <c r="BE183"/>
  <c r="BE186"/>
  <c r="BE201"/>
  <c r="BE232"/>
  <c r="BE168"/>
  <c r="BE177"/>
  <c r="BE189"/>
  <c r="BE204"/>
  <c r="BE234"/>
  <c r="BE238"/>
  <c i="2" r="F120"/>
  <c r="BE180"/>
  <c r="F121"/>
  <c r="J118"/>
  <c r="BE131"/>
  <c r="BE133"/>
  <c r="BE147"/>
  <c r="BE164"/>
  <c r="BE167"/>
  <c r="BE174"/>
  <c r="BE183"/>
  <c r="BE195"/>
  <c r="BE197"/>
  <c r="BE199"/>
  <c r="BE202"/>
  <c r="E85"/>
  <c r="BE127"/>
  <c r="BE130"/>
  <c r="BE138"/>
  <c r="BE144"/>
  <c r="BE149"/>
  <c r="BE160"/>
  <c r="BE161"/>
  <c r="BE171"/>
  <c r="BE185"/>
  <c r="F36"/>
  <c i="1" r="BA96"/>
  <c i="3" r="F38"/>
  <c i="1" r="BA98"/>
  <c i="4" r="F41"/>
  <c i="1" r="BD99"/>
  <c i="5" r="F38"/>
  <c i="1" r="BA100"/>
  <c i="6" r="J38"/>
  <c i="1" r="AW101"/>
  <c i="7" r="F38"/>
  <c i="1" r="BC103"/>
  <c r="BC102"/>
  <c r="AY102"/>
  <c r="AU102"/>
  <c i="2" r="F38"/>
  <c i="1" r="BC96"/>
  <c i="3" r="F39"/>
  <c i="1" r="BB98"/>
  <c i="5" r="F40"/>
  <c i="1" r="BC100"/>
  <c i="6" r="F40"/>
  <c i="1" r="BC101"/>
  <c i="8" r="F35"/>
  <c i="1" r="BB104"/>
  <c i="2" r="F37"/>
  <c i="1" r="BB96"/>
  <c i="3" r="F41"/>
  <c i="1" r="BD98"/>
  <c i="5" r="J34"/>
  <c i="6" r="F39"/>
  <c i="1" r="BB101"/>
  <c i="7" r="J36"/>
  <c i="1" r="AW103"/>
  <c i="8" r="F36"/>
  <c i="1" r="BC104"/>
  <c i="2" r="F39"/>
  <c i="1" r="BD96"/>
  <c i="4" r="J38"/>
  <c i="1" r="AW99"/>
  <c i="4" r="F40"/>
  <c i="1" r="BC99"/>
  <c i="5" r="F39"/>
  <c i="1" r="BB100"/>
  <c i="6" r="F38"/>
  <c i="1" r="BA101"/>
  <c i="7" r="F36"/>
  <c i="1" r="BA103"/>
  <c r="BA102"/>
  <c r="AW102"/>
  <c i="8" r="J34"/>
  <c i="1" r="AW104"/>
  <c i="2" r="J36"/>
  <c i="1" r="AW96"/>
  <c i="3" r="F40"/>
  <c i="1" r="BC98"/>
  <c i="5" r="F41"/>
  <c i="1" r="BD100"/>
  <c i="7" r="F39"/>
  <c i="1" r="BD103"/>
  <c r="BD102"/>
  <c i="8" r="F37"/>
  <c i="1" r="BD104"/>
  <c r="AS95"/>
  <c r="AS94"/>
  <c i="3" r="J38"/>
  <c i="1" r="AW98"/>
  <c i="4" r="F39"/>
  <c i="1" r="BB99"/>
  <c i="4" r="F38"/>
  <c i="1" r="BA99"/>
  <c i="5" r="J38"/>
  <c i="1" r="AW100"/>
  <c i="6" r="F41"/>
  <c i="1" r="BD101"/>
  <c i="7" r="F37"/>
  <c i="1" r="BB103"/>
  <c r="BB102"/>
  <c r="AX102"/>
  <c i="8" r="F34"/>
  <c i="1" r="BA104"/>
  <c i="2" l="1" r="T125"/>
  <c r="T124"/>
  <c i="6" r="R131"/>
  <c r="R130"/>
  <c r="P131"/>
  <c r="P130"/>
  <c i="1" r="AU101"/>
  <c i="5" r="T131"/>
  <c r="T130"/>
  <c i="3" r="BK133"/>
  <c r="J133"/>
  <c r="J101"/>
  <c r="T133"/>
  <c r="T132"/>
  <c i="5" r="P131"/>
  <c r="P130"/>
  <c i="1" r="AU100"/>
  <c i="6" r="T131"/>
  <c r="T130"/>
  <c i="2" r="BK125"/>
  <c r="J125"/>
  <c r="J99"/>
  <c i="4" r="BK129"/>
  <c r="J129"/>
  <c r="J101"/>
  <c i="8" r="BK122"/>
  <c r="BK121"/>
  <c r="J121"/>
  <c i="7" r="BK123"/>
  <c r="J123"/>
  <c i="6" r="BK130"/>
  <c r="J130"/>
  <c i="1" r="AG100"/>
  <c i="5" r="J100"/>
  <c r="J131"/>
  <c r="J101"/>
  <c i="3" r="J37"/>
  <c i="1" r="AV98"/>
  <c r="AT98"/>
  <c r="BA97"/>
  <c r="AW97"/>
  <c i="8" r="F33"/>
  <c i="1" r="AZ104"/>
  <c i="8" r="J30"/>
  <c i="1" r="AG104"/>
  <c i="2" r="F35"/>
  <c i="1" r="AZ96"/>
  <c i="6" r="J37"/>
  <c i="1" r="AV101"/>
  <c r="AT101"/>
  <c i="7" r="J35"/>
  <c i="1" r="AV103"/>
  <c r="AT103"/>
  <c i="4" r="F37"/>
  <c i="1" r="AZ99"/>
  <c i="5" r="F37"/>
  <c i="1" r="AZ100"/>
  <c r="BB97"/>
  <c r="AX97"/>
  <c i="4" r="J37"/>
  <c i="1" r="AV99"/>
  <c r="AT99"/>
  <c i="5" r="J37"/>
  <c i="1" r="AV100"/>
  <c r="AT100"/>
  <c r="AN100"/>
  <c r="BC97"/>
  <c r="AY97"/>
  <c i="7" r="J32"/>
  <c i="1" r="AG103"/>
  <c r="AG102"/>
  <c i="3" r="F37"/>
  <c i="1" r="AZ98"/>
  <c r="BD97"/>
  <c i="6" r="F37"/>
  <c i="1" r="AZ101"/>
  <c i="7" r="F35"/>
  <c i="1" r="AZ103"/>
  <c r="AZ102"/>
  <c r="AV102"/>
  <c r="AT102"/>
  <c i="2" r="J35"/>
  <c i="1" r="AV96"/>
  <c r="AT96"/>
  <c i="6" r="J34"/>
  <c i="1" r="AG101"/>
  <c i="8" r="J33"/>
  <c i="1" r="AV104"/>
  <c r="AT104"/>
  <c r="AN104"/>
  <c i="8" l="1" r="J96"/>
  <c r="J122"/>
  <c r="J97"/>
  <c i="4" r="BK128"/>
  <c r="J128"/>
  <c r="J100"/>
  <c i="3" r="BK132"/>
  <c r="J132"/>
  <c r="J100"/>
  <c i="2" r="BK124"/>
  <c r="J124"/>
  <c i="1" r="AN102"/>
  <c r="AN103"/>
  <c i="7" r="J98"/>
  <c i="8" r="J39"/>
  <c i="1" r="AN101"/>
  <c i="6" r="J100"/>
  <c i="7" r="J41"/>
  <c i="6" r="J43"/>
  <c i="5" r="J43"/>
  <c i="1" r="AU97"/>
  <c r="AU95"/>
  <c r="AU94"/>
  <c i="2" r="J32"/>
  <c i="1" r="AG96"/>
  <c r="BD95"/>
  <c r="BC95"/>
  <c r="AZ97"/>
  <c r="AV97"/>
  <c r="AT97"/>
  <c r="BA95"/>
  <c r="BB95"/>
  <c r="AX95"/>
  <c i="2" l="1" r="J41"/>
  <c r="J98"/>
  <c i="1" r="AN96"/>
  <c r="BC94"/>
  <c r="W32"/>
  <c r="BD94"/>
  <c r="W33"/>
  <c i="3" r="J34"/>
  <c i="1" r="AG98"/>
  <c r="AN98"/>
  <c i="4" r="J34"/>
  <c i="1" r="AG99"/>
  <c r="AY95"/>
  <c r="BB94"/>
  <c r="W31"/>
  <c r="BA94"/>
  <c r="W30"/>
  <c r="AW95"/>
  <c r="AZ95"/>
  <c i="4" l="1" r="J43"/>
  <c i="3" r="J43"/>
  <c i="1" r="AN99"/>
  <c r="AG97"/>
  <c r="AG95"/>
  <c r="AG94"/>
  <c r="AK26"/>
  <c r="AN97"/>
  <c r="AY94"/>
  <c r="AZ94"/>
  <c r="AV94"/>
  <c r="AK29"/>
  <c r="AW94"/>
  <c r="AK30"/>
  <c r="AV95"/>
  <c r="AT95"/>
  <c r="AN95"/>
  <c r="AX94"/>
  <c l="1" r="AK35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<sst xmlns="http://schemas.openxmlformats.org/spreadsheetml/2006/main">
  <si>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</si>
  <si>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</si>
  <si>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</si>
  <si>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</si>
  <si>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</si>
  <si>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{b8a18ef9-2813-4482-838d-167172e4678d}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</si>
  <si>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</si>
  <si>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</si>
  <si>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</si>
  <si>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</si>
  <si>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</si>
  <si>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</si>
  <si>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</si>
  <si>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</si>
  <si>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14/19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</si>
  <si>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</si>
  <si>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</si>
  <si>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Lubina - Petřvald stupen_km_7,675</t>
  </si>
  <si>
    <t>KSO:</t>
  </si>
  <si>
    <t>CC-CZ:</t>
  </si>
  <si>
    <t>21522</t>
  </si>
  <si>
    <t>Místo:</t>
  </si>
  <si>
    <t>Petřvald</t>
  </si>
  <si>
    <t>Datum:</t>
  </si>
  <si>
    <t>13. 6. 2022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</si>
  <si>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</si>
  <si>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</si>
  <si>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</si>
  <si>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</si>
  <si>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</si>
  <si>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</si>
  <si>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</si>
  <si>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Jiří Skalník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</si>
  <si>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</si>
  <si>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</si>
  <si>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</si>
  <si>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</si>
  <si>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</si>
  <si>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</si>
  <si>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</si>
  <si>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</si>
  <si>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</si>
  <si>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</si>
  <si>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</si>
  <si>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</si>
  <si>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</si>
  <si>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</si>
  <si>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</si>
  <si>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</si>
  <si>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</si>
  <si>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</si>
  <si>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</si>
  <si>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</si>
  <si>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</si>
  <si>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</si>
  <si>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</si>
  <si>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</si>
  <si>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</si>
  <si>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</si>
  <si>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</si>
  <si>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</si>
  <si>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</si>
  <si>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</si>
  <si>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</si>
  <si>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</si>
  <si>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</si>
  <si>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</si>
  <si>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</si>
  <si>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</si>
  <si>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</si>
  <si>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</si>
  <si>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</si>
  <si>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</si>
  <si>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</si>
  <si>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</si>
  <si>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</si>
  <si>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</si>
  <si>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</si>
  <si>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</si>
  <si>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</si>
  <si>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SO-01</t>
  </si>
  <si>
    <t>stupeň</t>
  </si>
  <si>
    <t>STA</t>
  </si>
  <si>
    <t>1</t>
  </si>
  <si>
    <t>{24a3bd5c-b529-4fc1-9cc3-e62db48eea72}</t>
  </si>
  <si>
    <t>2</t>
  </si>
  <si>
    <t>/</t>
  </si>
  <si>
    <t>SO-01.01</t>
  </si>
  <si>
    <t>jímkování</t>
  </si>
  <si>
    <t>Soupis</t>
  </si>
  <si>
    <t>{69857dfe-68d9-46ba-a953-cd7b8116227b}</t>
  </si>
  <si>
    <t>SO-01.02</t>
  </si>
  <si>
    <t>oprava stupně</t>
  </si>
  <si>
    <t>{7224b99a-aac6-4e96-a370-b3ec1fc8a5e2}</t>
  </si>
  <si>
    <t>SO-01.02.01</t>
  </si>
  <si>
    <t>přelivné těleso</t>
  </si>
  <si>
    <t>3</t>
  </si>
  <si>
    <t>{b756a4a3-58fb-4e9b-a0c9-ccfb1f27cb4a}</t>
  </si>
  <si>
    <t>SO-01.02.02</t>
  </si>
  <si>
    <t>nadjezí</t>
  </si>
  <si>
    <t>{d337e1b2-e2dd-47a3-bd71-536d285eb3dd}</t>
  </si>
  <si>
    <t>SO-01.02.03</t>
  </si>
  <si>
    <t>vývar</t>
  </si>
  <si>
    <t>{eb924847-08e4-454e-b7bb-94cb234a8b02}</t>
  </si>
  <si>
    <t>SO-01.02.04</t>
  </si>
  <si>
    <t>opevnění břehů</t>
  </si>
  <si>
    <t>{a57ae7d0-d5bc-4717-be47-b4d8ddef2900}</t>
  </si>
  <si>
    <t>SO-02</t>
  </si>
  <si>
    <t>oprava toku</t>
  </si>
  <si>
    <t>{fd253136-7c8a-4f43-bd06-d20eccfe152a}</t>
  </si>
  <si>
    <t>SO-02.01</t>
  </si>
  <si>
    <t>sanace výmolu</t>
  </si>
  <si>
    <t>{6e686e24-f48a-4580-997b-fbaa173b3635}</t>
  </si>
  <si>
    <t>VON</t>
  </si>
  <si>
    <t>vedlejší a ostatní náklady</t>
  </si>
  <si>
    <t>{60454101-5c38-41a1-b789-e23ee3bc1e3d}</t>
  </si>
  <si>
    <t>zemina</t>
  </si>
  <si>
    <t>výplň tabulové jímky</t>
  </si>
  <si>
    <t>m3</t>
  </si>
  <si>
    <t>24,35</t>
  </si>
  <si>
    <t>fošny</t>
  </si>
  <si>
    <t>jímka - fošny</t>
  </si>
  <si>
    <t>4,87</t>
  </si>
  <si>
    <t>KRYCÍ LIST SOUPISU PRACÍ</t>
  </si>
  <si>
    <t>piloty</t>
  </si>
  <si>
    <t>zarařžení pilot</t>
  </si>
  <si>
    <t>m</t>
  </si>
  <si>
    <t>64</t>
  </si>
  <si>
    <t>stěny</t>
  </si>
  <si>
    <t>stěny jímky</t>
  </si>
  <si>
    <t>m2</t>
  </si>
  <si>
    <t>194,8</t>
  </si>
  <si>
    <t>Objekt:</t>
  </si>
  <si>
    <t>SO-01 - stupeň</t>
  </si>
  <si>
    <t>Soupis:</t>
  </si>
  <si>
    <t>SO-01.01 - jímkování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</si>
  <si>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</si>
  <si>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</si>
  <si>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</si>
  <si>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</si>
  <si>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</si>
  <si>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</si>
  <si>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</si>
  <si>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</si>
  <si>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</si>
  <si>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</si>
  <si>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</si>
  <si>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</si>
  <si>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</si>
  <si>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</si>
  <si>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</si>
  <si>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</si>
  <si>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</si>
  <si>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</si>
  <si>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</si>
  <si>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</si>
  <si>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</si>
  <si>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</si>
  <si>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</si>
  <si>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</si>
  <si>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</si>
  <si>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</si>
  <si>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</si>
  <si>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115101202</t>
  </si>
  <si>
    <t>Čerpání vody na dopravní výšku do 10 m s uvažovaným průměrným přítokem přes 500 do 1 000 l/min</t>
  </si>
  <si>
    <t>hod</t>
  </si>
  <si>
    <t>CS ÚRS 2022 01</t>
  </si>
  <si>
    <t>4</t>
  </si>
  <si>
    <t>-818230100</t>
  </si>
  <si>
    <t>VV</t>
  </si>
  <si>
    <t>60 dní á 12 hod</t>
  </si>
  <si>
    <t>60 * 12</t>
  </si>
  <si>
    <t>115101302</t>
  </si>
  <si>
    <t>Pohotovost záložní čerpací soupravy pro dopravní výšku do 10 m s uvažovaným průměrným přítokem přes 500 do 1 000 l/min</t>
  </si>
  <si>
    <t>den</t>
  </si>
  <si>
    <t>305016315</t>
  </si>
  <si>
    <t>122151402</t>
  </si>
  <si>
    <t>Vykopávky v zemnících na suchu strojně zapažených i nezapažených v hornině třídy těžitelnosti I skupiny 1 a 2 přes 20 do 50 m3</t>
  </si>
  <si>
    <t>1760022654</t>
  </si>
  <si>
    <t>153121112</t>
  </si>
  <si>
    <t xml:space="preserve">Opracování a případné okování štětových stěn ze dřeva  bez dodání vodicích pilot a kleštin nasazených nebo tabulových</t>
  </si>
  <si>
    <t>1150929226</t>
  </si>
  <si>
    <t>tabulová jímka - I. etapa:</t>
  </si>
  <si>
    <t>14,5 * 1,6 * 0,05 * 2</t>
  </si>
  <si>
    <t xml:space="preserve">25,5 * 1,0 * 0,05  *2</t>
  </si>
  <si>
    <t>Součet</t>
  </si>
  <si>
    <t>5</t>
  </si>
  <si>
    <t>153124111</t>
  </si>
  <si>
    <t xml:space="preserve">Zřízení dřevěných stěn nasazených nebo tabulových  jakékoliv výšky a tloušťky stěny, s dodáním spojovacího materiálu z terénu mezi zaberaněné vodicí piloty</t>
  </si>
  <si>
    <t>-563385582</t>
  </si>
  <si>
    <t>I. etapa</t>
  </si>
  <si>
    <t>fošny / 0,05</t>
  </si>
  <si>
    <t>II. etapa</t>
  </si>
  <si>
    <t>fošny/0,05</t>
  </si>
  <si>
    <t>6</t>
  </si>
  <si>
    <t>M</t>
  </si>
  <si>
    <t>60515121</t>
  </si>
  <si>
    <t>řezivo jehličnaté boční prkno 40-60mm</t>
  </si>
  <si>
    <t>8</t>
  </si>
  <si>
    <t>-1051462608</t>
  </si>
  <si>
    <t>ztratné 10%</t>
  </si>
  <si>
    <t>fošny * 1,1</t>
  </si>
  <si>
    <t>7</t>
  </si>
  <si>
    <t>153125111</t>
  </si>
  <si>
    <t xml:space="preserve">Odstranění dřevěných stěn nasazených nebo tabulových  jakékoliv výšky a tloušťky stěny z terénu mezi zaberaněnými vodícími pilotami</t>
  </si>
  <si>
    <t>-946880166</t>
  </si>
  <si>
    <t>153191121</t>
  </si>
  <si>
    <t xml:space="preserve">Těsnění hradicích stěn nepropustnou hrázkou  ze zhutněné sypaniny při stěně nebo nepropustnou výplní ze zhutněné sypaniny mezi stěnami zřízení</t>
  </si>
  <si>
    <t>637004945</t>
  </si>
  <si>
    <t>P</t>
  </si>
  <si>
    <t>Poznámka k položce:_x000d_
zemina ze zemníku</t>
  </si>
  <si>
    <t>tabulová jímka:</t>
  </si>
  <si>
    <t>14,5 * 1,6 * 0,5</t>
  </si>
  <si>
    <t>25,5 * 1,0 * 0,5</t>
  </si>
  <si>
    <t>Mezisoučet</t>
  </si>
  <si>
    <t>9</t>
  </si>
  <si>
    <t>153191131</t>
  </si>
  <si>
    <t xml:space="preserve">Těsnění hradicích stěn nepropustnou hrázkou  ze zhutněné sypaniny při stěně nebo nepropustnou výplní ze zhutněné sypaniny mezi stěnami odstranění</t>
  </si>
  <si>
    <t>-560775187</t>
  </si>
  <si>
    <t>10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</si>
  <si>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</si>
  <si>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</si>
  <si>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-2027368342</t>
  </si>
  <si>
    <t>na stavbu do jímky a zpět:</t>
  </si>
  <si>
    <t>zemina * 2</t>
  </si>
  <si>
    <t>11</t>
  </si>
  <si>
    <t>171251201</t>
  </si>
  <si>
    <t>Uložení sypaniny na skládky nebo meziskládky bez hutnění s upravením uložené sypaniny do předepsaného tvaru</t>
  </si>
  <si>
    <t>-655467103</t>
  </si>
  <si>
    <t>Zakládání</t>
  </si>
  <si>
    <t>12</t>
  </si>
  <si>
    <t>224111116</t>
  </si>
  <si>
    <t>Maloprofilové vrty průběžným sacím vrtáním průměru do 56 mm do úklonu 45° v hl 0 až 25 m v hornině tř. V a VI</t>
  </si>
  <si>
    <t>133188979</t>
  </si>
  <si>
    <t>Poznámka k položce:_x000d_
vyvrtání otvorů pro trny pro uchycení tabbulové jimky ve vývaru</t>
  </si>
  <si>
    <t>20 vrtů hl. 1,0 m v každé etapě:</t>
  </si>
  <si>
    <t>20 * 2</t>
  </si>
  <si>
    <t>13</t>
  </si>
  <si>
    <t>232312111</t>
  </si>
  <si>
    <t xml:space="preserve">Opracování pilot ze dřeva  průměru přes 120 mm</t>
  </si>
  <si>
    <t>-886560911</t>
  </si>
  <si>
    <t>32 ks á 2,25 m prům. 0,15 m</t>
  </si>
  <si>
    <t>32 * (pi*0,075^2*2,25)</t>
  </si>
  <si>
    <t>14</t>
  </si>
  <si>
    <t>232321121</t>
  </si>
  <si>
    <t xml:space="preserve">Zaražení nebo nastražení a zaberanění dřevěných kůlů nebo pilot  svislých průměru přes 120 mm, na délku od 0 do 3 m</t>
  </si>
  <si>
    <t>192566230</t>
  </si>
  <si>
    <t>I. etapa:</t>
  </si>
  <si>
    <t>32 * 1</t>
  </si>
  <si>
    <t>05213011</t>
  </si>
  <si>
    <t>výřezy tyčové</t>
  </si>
  <si>
    <t>902101112</t>
  </si>
  <si>
    <t>1,272 * 1,1</t>
  </si>
  <si>
    <t>16</t>
  </si>
  <si>
    <t>232331121</t>
  </si>
  <si>
    <t xml:space="preserve">Vytažení dřevěných kůlů nebo pilot  svislých průměru přes 120 mm, zaberaněných na délku od 0 do 3 m</t>
  </si>
  <si>
    <t>-1127460606</t>
  </si>
  <si>
    <t>17</t>
  </si>
  <si>
    <t>292111111</t>
  </si>
  <si>
    <t xml:space="preserve">Pomocná konstrukce pro zvláštní zakládání staveb  ocelová z terénu zřízení</t>
  </si>
  <si>
    <t>t</t>
  </si>
  <si>
    <t>-1687526306</t>
  </si>
  <si>
    <t>spojovací drát - 0,244kg/m</t>
  </si>
  <si>
    <t xml:space="preserve">I. etapa - 14 ks á 2,0 m </t>
  </si>
  <si>
    <t>((14 + 10) * 2 * 0,244) / 1000</t>
  </si>
  <si>
    <t>II. etapa - 14 ks á 2,0 m</t>
  </si>
  <si>
    <t>osazení trnů pro jímku na přelivném tělese do předvrtaných otvorů</t>
  </si>
  <si>
    <t>40 ks á 2,6 m x 2,466 kg/m</t>
  </si>
  <si>
    <t>40 * 2,6 * 2,466 / 1000</t>
  </si>
  <si>
    <t>18</t>
  </si>
  <si>
    <t>15611628</t>
  </si>
  <si>
    <t>drát vázací černý D 6,3mm</t>
  </si>
  <si>
    <t>kg</t>
  </si>
  <si>
    <t>737259304</t>
  </si>
  <si>
    <t>24</t>
  </si>
  <si>
    <t>19</t>
  </si>
  <si>
    <t>13021017</t>
  </si>
  <si>
    <t>tyč ocelová kruhová žebírková DIN 488 jakost B500B (10 505) výztuž do betonu D 20mm</t>
  </si>
  <si>
    <t>-596919224</t>
  </si>
  <si>
    <t>0,256</t>
  </si>
  <si>
    <t>20</t>
  </si>
  <si>
    <t>292111112</t>
  </si>
  <si>
    <t xml:space="preserve">Pomocná konstrukce pro zvláštní zakládání staveb  ocelová z terénu odstranění</t>
  </si>
  <si>
    <t>763723962</t>
  </si>
  <si>
    <t>0,280</t>
  </si>
  <si>
    <t>998</t>
  </si>
  <si>
    <t>Přesun hmot</t>
  </si>
  <si>
    <t>998323011</t>
  </si>
  <si>
    <t xml:space="preserve">Přesun hmot pro jezy a stupně  dopravní vzdálenost do 500 m</t>
  </si>
  <si>
    <t>435279719</t>
  </si>
  <si>
    <t>zásyp</t>
  </si>
  <si>
    <t>zásyp jam</t>
  </si>
  <si>
    <t>43,4</t>
  </si>
  <si>
    <t>jáma</t>
  </si>
  <si>
    <t>hloubení jam</t>
  </si>
  <si>
    <t>73,6</t>
  </si>
  <si>
    <t>SO-01.02 - oprava stupně</t>
  </si>
  <si>
    <t>Úroveň 3:</t>
  </si>
  <si>
    <t>SO-01.02.01 - přelivné těleso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</si>
  <si>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</si>
  <si>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</si>
  <si>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</si>
  <si>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</si>
  <si>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>131251103</t>
  </si>
  <si>
    <t>Hloubení nezapažených jam a zářezů strojně s urovnáním dna do předepsaného profilu a spádu v hornině třídy těžitelnosti I skupiny 3 přes 50 do 100 m3</t>
  </si>
  <si>
    <t>148160158</t>
  </si>
  <si>
    <t>stavební jáma:</t>
  </si>
  <si>
    <t>4,6 * 16</t>
  </si>
  <si>
    <t>153812111</t>
  </si>
  <si>
    <t>Trn z betonářské oceli včetně zainjektování při průměru oceli od 16 do 20 mm, délky přes 0,4 do 3,0 m</t>
  </si>
  <si>
    <t>kus</t>
  </si>
  <si>
    <t>504853248</t>
  </si>
  <si>
    <t>zajištění kamenořezů v přelivné hraně:</t>
  </si>
  <si>
    <t>32 + 16</t>
  </si>
  <si>
    <t>HLT.2022696</t>
  </si>
  <si>
    <t>Vytlač. lep. hm. HIT-HY 200-A 330/2</t>
  </si>
  <si>
    <t>-1445766139</t>
  </si>
  <si>
    <t>28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</si>
  <si>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</si>
  <si>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</si>
  <si>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-156766866</t>
  </si>
  <si>
    <t>z hloubení jam materiál pro zásyp - na mezideponii a zpět:</t>
  </si>
  <si>
    <t>zásyp * 2</t>
  </si>
  <si>
    <t>1685887529</t>
  </si>
  <si>
    <t>přebytky na skládku:</t>
  </si>
  <si>
    <t>jáma - zásyp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</si>
  <si>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</si>
  <si>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</si>
  <si>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1705289533</t>
  </si>
  <si>
    <t>do 15 km = 5x:</t>
  </si>
  <si>
    <t>(jáma - zásyp) * 5</t>
  </si>
  <si>
    <t>167151101</t>
  </si>
  <si>
    <t>Nakládání, skládání a překládání neulehlého výkopku nebo sypaniny strojně nakládání, množství do 100 m3, z horniny třídy těžitelnosti I, skupiny 1 až 3</t>
  </si>
  <si>
    <t>1763454578</t>
  </si>
  <si>
    <t>z mezideponie:</t>
  </si>
  <si>
    <t>171201231</t>
  </si>
  <si>
    <t>Poplatek za uložení stavebního odpadu na recyklační skládce (skládkovné) zeminy a kamení zatříděného do Katalogu odpadů pod kódem 17 05 04</t>
  </si>
  <si>
    <t>880338921</t>
  </si>
  <si>
    <t>(jáma - zásyp) * 1,67</t>
  </si>
  <si>
    <t>87321225</t>
  </si>
  <si>
    <t>přebytky z hloubení:</t>
  </si>
  <si>
    <t>mezideponie:</t>
  </si>
  <si>
    <t>174101101</t>
  </si>
  <si>
    <t>Zásyp sypaninou z jakékoliv horniny s uložením výkopku ve vrstvách se zhutněním jam, šachet, rýh nebo kolem objektů v těchto vykopávkách</t>
  </si>
  <si>
    <t>1432797376</t>
  </si>
  <si>
    <t>zpštný zásyp v nadjezí:</t>
  </si>
  <si>
    <t>3,1 * 14</t>
  </si>
  <si>
    <t>221211115</t>
  </si>
  <si>
    <t>Vrty přenosnými vrtacími kladivy v hloubce 0 až 10 m průměru přes 13 do 56 mm, do úklonu 90 st. (úpadně až horizontálně ), v hornině tř. V</t>
  </si>
  <si>
    <t>-2048842069</t>
  </si>
  <si>
    <t>otvory v kamenořezech a přelivu:</t>
  </si>
  <si>
    <t>(32 + 16) * 0,6</t>
  </si>
  <si>
    <t>Svislé a kompletní konstrukce</t>
  </si>
  <si>
    <t>316911112</t>
  </si>
  <si>
    <t>Osazení kamenných krycích desek na cementovou maltu s vyspárováním i vypálením spár, tl. desek přes 180 do 300 mm</t>
  </si>
  <si>
    <t>1007949992</t>
  </si>
  <si>
    <t>přelivná hrana z kamenořezů:</t>
  </si>
  <si>
    <t>"tip 1:" 0,79 * 0,6 * 16</t>
  </si>
  <si>
    <t>"tip 2:" 0,5 * 0,66 * 32</t>
  </si>
  <si>
    <t>583Sml. cena I</t>
  </si>
  <si>
    <t>Šablonový kvádr 0,8x0,3x0,5/0,56</t>
  </si>
  <si>
    <t>ks</t>
  </si>
  <si>
    <t>-1222869422</t>
  </si>
  <si>
    <t>tip 1 - přelivná hrana:</t>
  </si>
  <si>
    <t>32</t>
  </si>
  <si>
    <t>583Sml. cena II</t>
  </si>
  <si>
    <t>-1695176810</t>
  </si>
  <si>
    <t>tip 2 - zavazovací křídla:</t>
  </si>
  <si>
    <t>321213345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</si>
  <si>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</si>
  <si>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-112095075</t>
  </si>
  <si>
    <t>návodní líc stupně - 54 m2:</t>
  </si>
  <si>
    <t>54 * 0,3</t>
  </si>
  <si>
    <t>321311116</t>
  </si>
  <si>
    <t>Konstrukce z betonu vodních staveb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</si>
  <si>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1178024172</t>
  </si>
  <si>
    <t>patka:</t>
  </si>
  <si>
    <t>1,8 * 0,9 * 21,9</t>
  </si>
  <si>
    <t>321321116</t>
  </si>
  <si>
    <t>Konstrukce z betonu vodních staveb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</si>
  <si>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1442745728</t>
  </si>
  <si>
    <t>těleso stupně:</t>
  </si>
  <si>
    <t>((1,028+0,87)/2*1,6) * 23,5</t>
  </si>
  <si>
    <t>(1,24 * 6,0) * 2</t>
  </si>
  <si>
    <t>(1,24 * 1,3 * 1,5) * 2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</si>
  <si>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</si>
  <si>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</si>
  <si>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-1419346762</t>
  </si>
  <si>
    <t>0,9 * 22,8</t>
  </si>
  <si>
    <t xml:space="preserve">2,5 *  26</t>
  </si>
  <si>
    <t>1,6 * 26</t>
  </si>
  <si>
    <t>9,25 * 4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</si>
  <si>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</si>
  <si>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</si>
  <si>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1574802360</t>
  </si>
  <si>
    <t>viz bednění</t>
  </si>
  <si>
    <t>164,120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</si>
  <si>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</si>
  <si>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</si>
  <si>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>-59280536</t>
  </si>
  <si>
    <t>KARI 8/150 X 8/150: 6,746 kg/m2:</t>
  </si>
  <si>
    <t>3,7 * 6,746 * 0,001</t>
  </si>
  <si>
    <t>Vodorovné konstrukce</t>
  </si>
  <si>
    <t>457312811</t>
  </si>
  <si>
    <t>Těsnicí nebo opevňovací vrstva z prostého betonu pro prostředí s mrazovými cykly tř. C 25/30, tl. vrstvy 100 mm</t>
  </si>
  <si>
    <t>1149155315</t>
  </si>
  <si>
    <t>pod patku:</t>
  </si>
  <si>
    <t>2,0 * 21,2 * 0,1</t>
  </si>
  <si>
    <t>22</t>
  </si>
  <si>
    <t>465513327</t>
  </si>
  <si>
    <t>Dlažba z lomového kamene lomařsky upraveného na cementovou maltu, s vyspárováním cementovou maltou, tl. kamene 300 mm</t>
  </si>
  <si>
    <t>357981371</t>
  </si>
  <si>
    <t>přelivná hrana za šablonovými kvádry:</t>
  </si>
  <si>
    <t>0,64 * 16</t>
  </si>
  <si>
    <t>dtto křídla:</t>
  </si>
  <si>
    <t>(0,64 * 6,3) * 2</t>
  </si>
  <si>
    <t>(1,24 * 1,5) * 2</t>
  </si>
  <si>
    <t>pata stupně:</t>
  </si>
  <si>
    <t>0,5 * 22,8</t>
  </si>
  <si>
    <t>Ostatní konstrukce a práce, bourání</t>
  </si>
  <si>
    <t>23</t>
  </si>
  <si>
    <t>931994111</t>
  </si>
  <si>
    <t xml:space="preserve">Těsnění spáry betonové konstrukce pásy, profily, tmely  profilem, spáry styčné u prefa dílců bobtnajícím</t>
  </si>
  <si>
    <t>-622284266</t>
  </si>
  <si>
    <t>22,8</t>
  </si>
  <si>
    <t>2 * 5</t>
  </si>
  <si>
    <t>960191241</t>
  </si>
  <si>
    <t>Bourání konstrukcí vodních staveb z hladiny, s naložením vybouraných hmot a suti na dopravní prostředek nebo s odklizením na hromady do vzdálenosti 20 m z kamenných kvádrů</t>
  </si>
  <si>
    <t>-668949857</t>
  </si>
  <si>
    <t>odstranění stávající konstrukce stupně:</t>
  </si>
  <si>
    <t>4,6 * (6+6)/2</t>
  </si>
  <si>
    <t>(1,3 * 1,24 * 1,5) * 2</t>
  </si>
  <si>
    <t>997</t>
  </si>
  <si>
    <t>Přesun sutě</t>
  </si>
  <si>
    <t>25</t>
  </si>
  <si>
    <t>997013601</t>
  </si>
  <si>
    <t>Poplatek za uložení stavebního odpadu na skládce (skládkovné) z prostého betonu zatříděného do Katalogu odpadů pod kódem 17 01 01</t>
  </si>
  <si>
    <t>865830898</t>
  </si>
  <si>
    <t>26</t>
  </si>
  <si>
    <t>997321511</t>
  </si>
  <si>
    <t>Vodorovná doprava suti a vybouraných hmot bez naložení, s vyložením a hrubým urovnáním po suchu, na vzdálenost do 1 km</t>
  </si>
  <si>
    <t>-587442274</t>
  </si>
  <si>
    <t>27</t>
  </si>
  <si>
    <t>997321519</t>
  </si>
  <si>
    <t>Vodorovná doprava suti a vybouraných hmot bez naložení, s vyložením a hrubým urovnáním po suchu, na vzdálenost Příplatek k cenám za každý další i započatý 1 km přes 1 km</t>
  </si>
  <si>
    <t>-1184995257</t>
  </si>
  <si>
    <t>do 15 km = 14x:</t>
  </si>
  <si>
    <t>291,599 * 14</t>
  </si>
  <si>
    <t>Přesun hmot pro jezy a stupně dopravní vzdálenost do 500 m</t>
  </si>
  <si>
    <t>-175694035</t>
  </si>
  <si>
    <t>SO-01.02.02 - nadjezí</t>
  </si>
  <si>
    <t>114203104</t>
  </si>
  <si>
    <t>Rozebrání dlažeb nebo záhozů s naložením na dopravní prostředek záhozů, rovnanin a soustřeďovacích staveb provedených na sucho</t>
  </si>
  <si>
    <t>-799071020</t>
  </si>
  <si>
    <t>Poznámka k položce:_x000d_
materiál bude znovu použit</t>
  </si>
  <si>
    <t>zához v nadjezí</t>
  </si>
  <si>
    <t>5 * 14 * 0,6</t>
  </si>
  <si>
    <t>457531112</t>
  </si>
  <si>
    <t xml:space="preserve">Filtrační vrstvy jakékoliv tloušťky a sklonu  z hrubého drceného kameniva bez zhutnění, frakce od 16-63 do 32-63 mm</t>
  </si>
  <si>
    <t>-664423059</t>
  </si>
  <si>
    <t>pod rovnaninu v nadjezí na zásypu:</t>
  </si>
  <si>
    <t>2,6 * 14 * 0,2</t>
  </si>
  <si>
    <t>463212111</t>
  </si>
  <si>
    <t xml:space="preserve">Rovnanina z lomového kamene upraveného, tříděného  jakékoliv tloušťky rovnaniny s vyklínováním spár a dutin úlomky kamene</t>
  </si>
  <si>
    <t>1555781143</t>
  </si>
  <si>
    <t>úprava nadjezí:</t>
  </si>
  <si>
    <t>5,0 * 14,0 * 0,8</t>
  </si>
  <si>
    <t>3,5 * 14 * (0,8 + 0,4)/2</t>
  </si>
  <si>
    <t>odečet za použití kamene z rozebraného záhozu (70%):</t>
  </si>
  <si>
    <t>-29,4</t>
  </si>
  <si>
    <t>46321211R</t>
  </si>
  <si>
    <t>1620127308</t>
  </si>
  <si>
    <t>Poznámka k položce:_x000d_
použití původního kamene - 70%</t>
  </si>
  <si>
    <t>( 5 * 14 * 0,6) * 0,7</t>
  </si>
  <si>
    <t>463212191</t>
  </si>
  <si>
    <t xml:space="preserve">Rovnanina z lomového kamene upraveného, tříděného  Příplatek k cenám za vypracování líce</t>
  </si>
  <si>
    <t>-989035162</t>
  </si>
  <si>
    <t>(5,0 + 3,5) * 14</t>
  </si>
  <si>
    <t>1531768119</t>
  </si>
  <si>
    <t>dlažby</t>
  </si>
  <si>
    <t>oprava dlažeb</t>
  </si>
  <si>
    <t>42</t>
  </si>
  <si>
    <t>SO-01.02.03 - vývar</t>
  </si>
  <si>
    <t xml:space="preserve">    6 - Úpravy povrchů, podlahy a osazování výplní</t>
  </si>
  <si>
    <t>457312814</t>
  </si>
  <si>
    <t>Těsnicí nebo opevňovací vrstva z prostého betonu pro prostředí s mrazovými cykly tř. C 25/30, tl. vrstvy 250 mm</t>
  </si>
  <si>
    <t>698533269</t>
  </si>
  <si>
    <t>pod dlažbu:</t>
  </si>
  <si>
    <t>457319930</t>
  </si>
  <si>
    <t>Těsnicí nebo opevňovací vrstva z prostého betonu pro prostředí s mrazovými cykly Příplatek k cenám za každých dalších i započatých 20 mm tl. betonu mrazuvzdorného tř. C 25/30</t>
  </si>
  <si>
    <t>-1500026634</t>
  </si>
  <si>
    <t>tl podkladu = 300 mm =&gt; +50 mm = 3x</t>
  </si>
  <si>
    <t>dlažby * 3</t>
  </si>
  <si>
    <t>465513317</t>
  </si>
  <si>
    <t xml:space="preserve">Oprava dlažeb z lomového kamene lomařsky upraveného  pro dlažbu o ploše opravovaných míst do 20 m2 jednotlivě včetně dodání kamene na cementovou maltu, s vyspárováním cementovou maltou, tl. kamene 300 mm</t>
  </si>
  <si>
    <t>1631025977</t>
  </si>
  <si>
    <t>oprava kaveren ve vývaru</t>
  </si>
  <si>
    <t>plocha vývaru: 220 m2, poškození cca 15%:</t>
  </si>
  <si>
    <t>220 * 0,15</t>
  </si>
  <si>
    <t>doplnění v patě stupně:</t>
  </si>
  <si>
    <t>0,5 * 18</t>
  </si>
  <si>
    <t>Úpravy povrchů, podlahy a osazování výplní</t>
  </si>
  <si>
    <t>636195212</t>
  </si>
  <si>
    <t xml:space="preserve">Vyplnění spár dosavadních dlažeb  cementovou maltou s vyčištěním spár na hloubky do 70 mm dlažby z lomového kamene s vyspárováním</t>
  </si>
  <si>
    <t>-569363639</t>
  </si>
  <si>
    <t>938903111</t>
  </si>
  <si>
    <t xml:space="preserve">Dokončovací práce na dosavadních konstrukcích  vysekání spár s očištěním zdiva nebo dlažby, s naložením suti na dopravní prostředek nebo s odklizením na hromady do vzdálenosti 50 m při hloubce spáry do 70 mm v dlažbě z lomového kamene</t>
  </si>
  <si>
    <t>372277745</t>
  </si>
  <si>
    <t>985131111</t>
  </si>
  <si>
    <t>Očištění ploch stěn, rubu kleneb a podlah tlakovou vodou</t>
  </si>
  <si>
    <t>403520428</t>
  </si>
  <si>
    <t>-1752411978</t>
  </si>
  <si>
    <t>-2105996273</t>
  </si>
  <si>
    <t>96853004</t>
  </si>
  <si>
    <t>3,96 * 14</t>
  </si>
  <si>
    <t>-541841321</t>
  </si>
  <si>
    <t>spáry</t>
  </si>
  <si>
    <t>přespárování</t>
  </si>
  <si>
    <t>644,1</t>
  </si>
  <si>
    <t>SO-01.02.04 - opevnění břehů</t>
  </si>
  <si>
    <t>1541391059</t>
  </si>
  <si>
    <t>25,4</t>
  </si>
  <si>
    <t>-1702139038</t>
  </si>
  <si>
    <t>25,4 * 3</t>
  </si>
  <si>
    <t>124140291</t>
  </si>
  <si>
    <t>doplnění opevnění břehů kolem stupně:</t>
  </si>
  <si>
    <t xml:space="preserve">(1,0 + 1,0) * 6,35 * 2 </t>
  </si>
  <si>
    <t>553525149</t>
  </si>
  <si>
    <t>938901101</t>
  </si>
  <si>
    <t xml:space="preserve">Dokončovací práce na dosavadních konstrukcích  očištění dlažby od travního a divokého porostu, s vytrháním kořenů ze spár, s naložením odstraněného porostu na dopravní prostředek nebo s odklizením na hromady do vzdálenosti 50 m z lomového kamene nebo betonových desek</t>
  </si>
  <si>
    <t>-210898847</t>
  </si>
  <si>
    <t>-1596113860</t>
  </si>
  <si>
    <t>nad stupněm:</t>
  </si>
  <si>
    <t>(6,3 + 1,0) * (5,0 + 3,5) * 2</t>
  </si>
  <si>
    <t>pod stupněm:</t>
  </si>
  <si>
    <t>prům. délka svahu 6,5 m:</t>
  </si>
  <si>
    <t>6,5 * 40 * 2</t>
  </si>
  <si>
    <t>586339655</t>
  </si>
  <si>
    <t>233857951</t>
  </si>
  <si>
    <t>-1906427264</t>
  </si>
  <si>
    <t>27496285</t>
  </si>
  <si>
    <t>SO-02 - oprava toku</t>
  </si>
  <si>
    <t>SO-02.01 - sanace výmolu</t>
  </si>
  <si>
    <t>21524</t>
  </si>
  <si>
    <t>457531113</t>
  </si>
  <si>
    <t xml:space="preserve">Filtrační vrstvy jakékoliv tloušťky a sklonu  z hrubého drceného kameniva bez zhutnění, frakce 63-125 mm</t>
  </si>
  <si>
    <t>242025360</t>
  </si>
  <si>
    <t>Poznámka k položce:_x000d_
pod rovnaninu</t>
  </si>
  <si>
    <t>10 * 20 * 0,2</t>
  </si>
  <si>
    <t>462512270</t>
  </si>
  <si>
    <t xml:space="preserve">Zához z lomového kamene neupraveného záhozového  s proštěrkováním z terénu, hmotnosti jednotlivých kamenů do 200 kg</t>
  </si>
  <si>
    <t>-234991602</t>
  </si>
  <si>
    <t>Poznámka k položce:_x000d_
do nejhlubšího výmolu</t>
  </si>
  <si>
    <t>17,5 * 10 * 0,5</t>
  </si>
  <si>
    <t>463212121</t>
  </si>
  <si>
    <t xml:space="preserve">Rovnanina z lomového kamene upraveného, tříděného  jakékoliv tloušťky rovnaniny s vyplněním spár a dutin těženým kamenivem</t>
  </si>
  <si>
    <t>-977742521</t>
  </si>
  <si>
    <t>Poznámka k položce:_x000d_
v úrovni nielety_x000d_
vč. vyklínování</t>
  </si>
  <si>
    <t>14 * 11 * 0,4</t>
  </si>
  <si>
    <t>14 * 19,5 * 0,8</t>
  </si>
  <si>
    <t>299543943</t>
  </si>
  <si>
    <t>14 * (11 + 18,5)</t>
  </si>
  <si>
    <t>464571124</t>
  </si>
  <si>
    <t xml:space="preserve">Pohoz dna nebo svahů jakékoliv tloušťky  z kameniva těženého hrubého, z terénu, frakce do 125 mm</t>
  </si>
  <si>
    <t>-1639405286</t>
  </si>
  <si>
    <t>Poznámka k položce:_x000d_
přechod do toku pod úpravou</t>
  </si>
  <si>
    <t>14 * 5,5 * 0,1</t>
  </si>
  <si>
    <t>998332011</t>
  </si>
  <si>
    <t xml:space="preserve">Přesun hmot pro úpravy vodních toků a kanály, hráze rybníků apod.  dopravní vzdálenost do 500 m</t>
  </si>
  <si>
    <t>406941998</t>
  </si>
  <si>
    <t>VON - vedlejší a ostatní náklady</t>
  </si>
  <si>
    <t>VRN - Vedlejší rozpočtové náklady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</si>
  <si>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</si>
  <si>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</si>
  <si>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</si>
  <si>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</si>
  <si>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</si>
  <si>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</si>
  <si>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VRN2</t>
  </si>
  <si>
    <t>Příprava staveniště</t>
  </si>
  <si>
    <t>021203000</t>
  </si>
  <si>
    <t>Příprava staveniště záchranné práce stěhování přírodních hodnot</t>
  </si>
  <si>
    <t>kpl</t>
  </si>
  <si>
    <t>1024</t>
  </si>
  <si>
    <t>-1714616759</t>
  </si>
  <si>
    <t>Poznámka k položce:_x000d_
slovení rybí obsádky + osazení sítě proti zpětnému vniknutí ryb do sloveného prostoru</t>
  </si>
  <si>
    <t>VRN3</t>
  </si>
  <si>
    <t>Zařízení staveniště</t>
  </si>
  <si>
    <t>030001000</t>
  </si>
  <si>
    <t>Základní rozdělení průvodních činností a nákladů zařízení staveniště</t>
  </si>
  <si>
    <t>2027051912</t>
  </si>
  <si>
    <t>Poznámka k položce:_x000d_
3,4% ZRN_x000d_
vč. norné stěny</t>
  </si>
  <si>
    <t>1*0,034 'Přepočtené koeficientem množství</t>
  </si>
  <si>
    <t>032403000</t>
  </si>
  <si>
    <t>Provizorní komunikace</t>
  </si>
  <si>
    <t>602547707</t>
  </si>
  <si>
    <t>Poznámka k položce:_x000d_
úprava přístupových komunikací</t>
  </si>
  <si>
    <t>VRN4</t>
  </si>
  <si>
    <t>Inženýrská činnost</t>
  </si>
  <si>
    <t>045002000</t>
  </si>
  <si>
    <t>Hlavní tituly průvodních činností a nákladů inženýrská činnost kompletační a koordinační činnost</t>
  </si>
  <si>
    <t>1631016990</t>
  </si>
  <si>
    <t>Poznámka k položce:_x000d_
fotodokumentace průběhu stavby</t>
  </si>
  <si>
    <t>VRN9</t>
  </si>
  <si>
    <t>Ostatní náklady</t>
  </si>
  <si>
    <t>091704000</t>
  </si>
  <si>
    <t>Ostatní náklady související s objektem náklady na údržbu</t>
  </si>
  <si>
    <t>-1867790720</t>
  </si>
  <si>
    <t>Poznámka k položce:_x000d_
čištění a údržba komunikací</t>
  </si>
  <si>
    <t>093002000</t>
  </si>
  <si>
    <t>Hlavní tituly průvodních činností a nákladů ostatní náklady havárie, živelné pohromy</t>
  </si>
  <si>
    <t>766043999</t>
  </si>
  <si>
    <t xml:space="preserve">Poznámka k položce:_x000d_
Havarijní plán_x000d_
</t>
  </si>
  <si>
    <t>SEZNAM FIGUR</t>
  </si>
  <si>
    <t>Výměra</t>
  </si>
  <si>
    <t xml:space="preserve"> SO-01/ SO-01.01</t>
  </si>
  <si>
    <t>Použití figury:</t>
  </si>
  <si>
    <t>Opracováni štětových stěn ze dřeva nasazených nebo tabulových</t>
  </si>
  <si>
    <t>Zřízení stěn nasazených nebo tabulových ze dřeva mezi vodicí piloty z terénu</t>
  </si>
  <si>
    <t>Zaražení dřevěných pilot svisle D nad 120 mm hl do 3 m</t>
  </si>
  <si>
    <t>Vytažení dřevěných kůlů svislých D nad 120 mm l do 3 m</t>
  </si>
  <si>
    <t>písek</t>
  </si>
  <si>
    <t>Odstranění stěn dřevěných nasazených nebo tabulových mezi pilotami z terénu</t>
  </si>
  <si>
    <t>Zřízení těsnění hradicích stěn ze zhutněné sypaniny</t>
  </si>
  <si>
    <t>Vykopávky v zemníku na suchu v hornině třídy těžitelnosti I skupiny 1 a 2 objem do 50 m3 strojně</t>
  </si>
  <si>
    <t>Vodorovné přemístění přes 9 000 do 10000 m výkopku/sypaniny z horniny třídy těžitelnosti I skupiny 1 až 3</t>
  </si>
  <si>
    <t>Uložení sypaniny na skládky nebo meziskládky</t>
  </si>
  <si>
    <t xml:space="preserve"> SO-01/ SO-01.02</t>
  </si>
  <si>
    <t>87,3</t>
  </si>
  <si>
    <t>64,7</t>
  </si>
  <si>
    <t xml:space="preserve"> SO-01/ SO-01.02/ SO-01.02.01</t>
  </si>
  <si>
    <t>Hloubení jam nezapažených v hornině třídy těžitelnosti I skupiny 3 objem do 100 m3 strojně</t>
  </si>
  <si>
    <t>Příplatek k vodorovnému přemístění výkopku/sypaniny z horniny třídy těžitelnosti I skupiny 1 až 3 ZKD 1000 m přes 10000 m</t>
  </si>
  <si>
    <t>Poplatek za uložení zeminy a kamení na recyklační skládce (skládkovné) kód odpadu 17 05 04</t>
  </si>
  <si>
    <t>Zásyp jam, šachet rýh nebo kolem objektů sypaninou se zhutněním</t>
  </si>
  <si>
    <t>Vodorovné přemístění přes 20 do 50 m výkopku/sypaniny z horniny třídy těžitelnosti I skupiny 1 až 3</t>
  </si>
  <si>
    <t>Nakládání výkopku z hornin třídy těžitelnosti I skupiny 1 až 3 do 100 m3</t>
  </si>
  <si>
    <t xml:space="preserve"> SO-01/ SO-01.02/ SO-01.02.03</t>
  </si>
  <si>
    <t>Oprava dlažeb z lomového kamene na maltu s vyspárováním do 20 m2 s dodáním kamene tl 300 mm</t>
  </si>
  <si>
    <t>Těsnící vrstva z betonu mrazuvzdorného tř. C 25/30 tl přes 200 do 250 mm</t>
  </si>
  <si>
    <t>Příplatek k těsnící vrstvě z betonu mrazuvzdorného tř. C 25/30 ZKD 20 mm tl</t>
  </si>
  <si>
    <t xml:space="preserve"> SO-01/ SO-01.02/ SO-01.02.04</t>
  </si>
  <si>
    <t>Vysekání spár hl do 70 mm v dlažbě z lomového kamene</t>
  </si>
  <si>
    <t>Vyplnění spár dlažby z lomového kamene maltou cementovou na hl do 70 mm s vyspárováním</t>
  </si>
  <si>
    <t>Očištění dlažby z lomového kamene nebo z betonových desek od porostu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</si>
</sst>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20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14/19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Lubina - Petřvald stupen_km_7,675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21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Petřvald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23</v>
      </c>
      <c r="AJ87" s="41"/>
      <c r="AK87" s="41"/>
      <c r="AL87" s="41"/>
      <c r="AM87" s="80" t="str">
        <f>IF(AN8= "","",AN8)</f>
        <v>13. 6. 2022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25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Ing. Jiří Skalník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34</v>
      </c>
      <c r="AJ90" s="41"/>
      <c r="AK90" s="41"/>
      <c r="AL90" s="41"/>
      <c r="AM90" s="81" t="str">
        <f>IF(E20="","",E20)</f>
        <v>Ing. Jiří Skalník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ROUND(AG95+AG102+AG104,2)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ROUND(AS95+AS102+AS104,2)</f>
        <v>0</v>
      </c>
      <c r="AT94" s="115">
        <f>ROUND(SUM(AV94:AW94),2)</f>
        <v>0</v>
      </c>
      <c r="AU94" s="116">
        <f>ROUND(AU95+AU102+AU104,5)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ROUND(AZ95+AZ102+AZ104,2)</f>
        <v>0</v>
      </c>
      <c r="BA94" s="115">
        <f>ROUND(BA95+BA102+BA104,2)</f>
        <v>0</v>
      </c>
      <c r="BB94" s="115">
        <f>ROUND(BB95+BB102+BB104,2)</f>
        <v>0</v>
      </c>
      <c r="BC94" s="115">
        <f>ROUND(BC95+BC102+BC104,2)</f>
        <v>0</v>
      </c>
      <c r="BD94" s="117">
        <f>ROUND(BD95+BD102+BD104,2)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7"/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ROUND(AG96+AG97,2)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82</v>
      </c>
      <c r="AR95" s="127"/>
      <c r="AS95" s="128">
        <f>ROUND(AS96+AS97,2)</f>
        <v>0</v>
      </c>
      <c r="AT95" s="129">
        <f>ROUND(SUM(AV95:AW95),2)</f>
        <v>0</v>
      </c>
      <c r="AU95" s="130">
        <f>ROUND(AU96+AU97,5)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ROUND(AZ96+AZ97,2)</f>
        <v>0</v>
      </c>
      <c r="BA95" s="129">
        <f>ROUND(BA96+BA97,2)</f>
        <v>0</v>
      </c>
      <c r="BB95" s="129">
        <f>ROUND(BB96+BB97,2)</f>
        <v>0</v>
      </c>
      <c r="BC95" s="129">
        <f>ROUND(BC96+BC97,2)</f>
        <v>0</v>
      </c>
      <c r="BD95" s="131">
        <f>ROUND(BD96+BD97,2)</f>
        <v>0</v>
      </c>
      <c r="BE95" s="7"/>
      <c r="BS95" s="132" t="s">
        <v>75</v>
      </c>
      <c r="BT95" s="132" t="s">
        <v>83</v>
      </c>
      <c r="BU95" s="132" t="s">
        <v>77</v>
      </c>
      <c r="BV95" s="132" t="s">
        <v>78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4" customFormat="1" ht="16.5" customHeight="1">
      <c r="A96" s="133" t="s">
        <v>86</v>
      </c>
      <c r="B96" s="71"/>
      <c r="C96" s="134"/>
      <c r="D96" s="134"/>
      <c r="E96" s="135" t="s">
        <v>87</v>
      </c>
      <c r="F96" s="135"/>
      <c r="G96" s="135"/>
      <c r="H96" s="135"/>
      <c r="I96" s="135"/>
      <c r="J96" s="134"/>
      <c r="K96" s="135" t="s">
        <v>88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'SO-01.01 - jímkování'!J32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89</v>
      </c>
      <c r="AR96" s="73"/>
      <c r="AS96" s="138">
        <v>0</v>
      </c>
      <c r="AT96" s="139">
        <f>ROUND(SUM(AV96:AW96),2)</f>
        <v>0</v>
      </c>
      <c r="AU96" s="140">
        <f>'SO-01.01 - jímkování'!P124</f>
        <v>0</v>
      </c>
      <c r="AV96" s="139">
        <f>'SO-01.01 - jímkování'!J35</f>
        <v>0</v>
      </c>
      <c r="AW96" s="139">
        <f>'SO-01.01 - jímkování'!J36</f>
        <v>0</v>
      </c>
      <c r="AX96" s="139">
        <f>'SO-01.01 - jímkování'!J37</f>
        <v>0</v>
      </c>
      <c r="AY96" s="139">
        <f>'SO-01.01 - jímkování'!J38</f>
        <v>0</v>
      </c>
      <c r="AZ96" s="139">
        <f>'SO-01.01 - jímkování'!F35</f>
        <v>0</v>
      </c>
      <c r="BA96" s="139">
        <f>'SO-01.01 - jímkování'!F36</f>
        <v>0</v>
      </c>
      <c r="BB96" s="139">
        <f>'SO-01.01 - jímkování'!F37</f>
        <v>0</v>
      </c>
      <c r="BC96" s="139">
        <f>'SO-01.01 - jímkování'!F38</f>
        <v>0</v>
      </c>
      <c r="BD96" s="141">
        <f>'SO-01.01 - jímkování'!F39</f>
        <v>0</v>
      </c>
      <c r="BE96" s="4"/>
      <c r="BT96" s="142" t="s">
        <v>85</v>
      </c>
      <c r="BV96" s="142" t="s">
        <v>78</v>
      </c>
      <c r="BW96" s="142" t="s">
        <v>90</v>
      </c>
      <c r="BX96" s="142" t="s">
        <v>84</v>
      </c>
      <c r="CL96" s="142" t="s">
        <v>1</v>
      </c>
    </row>
    <row r="97" s="4" customFormat="1" ht="16.5" customHeight="1">
      <c r="A97" s="4"/>
      <c r="B97" s="71"/>
      <c r="C97" s="134"/>
      <c r="D97" s="134"/>
      <c r="E97" s="135" t="s">
        <v>91</v>
      </c>
      <c r="F97" s="135"/>
      <c r="G97" s="135"/>
      <c r="H97" s="135"/>
      <c r="I97" s="135"/>
      <c r="J97" s="134"/>
      <c r="K97" s="135" t="s">
        <v>92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43">
        <f>ROUND(SUM(AG98:AG101),2)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89</v>
      </c>
      <c r="AR97" s="73"/>
      <c r="AS97" s="138">
        <f>ROUND(SUM(AS98:AS101),2)</f>
        <v>0</v>
      </c>
      <c r="AT97" s="139">
        <f>ROUND(SUM(AV97:AW97),2)</f>
        <v>0</v>
      </c>
      <c r="AU97" s="140">
        <f>ROUND(SUM(AU98:AU101),5)</f>
        <v>0</v>
      </c>
      <c r="AV97" s="139">
        <f>ROUND(AZ97*L29,2)</f>
        <v>0</v>
      </c>
      <c r="AW97" s="139">
        <f>ROUND(BA97*L30,2)</f>
        <v>0</v>
      </c>
      <c r="AX97" s="139">
        <f>ROUND(BB97*L29,2)</f>
        <v>0</v>
      </c>
      <c r="AY97" s="139">
        <f>ROUND(BC97*L30,2)</f>
        <v>0</v>
      </c>
      <c r="AZ97" s="139">
        <f>ROUND(SUM(AZ98:AZ101),2)</f>
        <v>0</v>
      </c>
      <c r="BA97" s="139">
        <f>ROUND(SUM(BA98:BA101),2)</f>
        <v>0</v>
      </c>
      <c r="BB97" s="139">
        <f>ROUND(SUM(BB98:BB101),2)</f>
        <v>0</v>
      </c>
      <c r="BC97" s="139">
        <f>ROUND(SUM(BC98:BC101),2)</f>
        <v>0</v>
      </c>
      <c r="BD97" s="141">
        <f>ROUND(SUM(BD98:BD101),2)</f>
        <v>0</v>
      </c>
      <c r="BE97" s="4"/>
      <c r="BS97" s="142" t="s">
        <v>75</v>
      </c>
      <c r="BT97" s="142" t="s">
        <v>85</v>
      </c>
      <c r="BU97" s="142" t="s">
        <v>77</v>
      </c>
      <c r="BV97" s="142" t="s">
        <v>78</v>
      </c>
      <c r="BW97" s="142" t="s">
        <v>93</v>
      </c>
      <c r="BX97" s="142" t="s">
        <v>84</v>
      </c>
      <c r="CL97" s="142" t="s">
        <v>1</v>
      </c>
    </row>
    <row r="98" s="4" customFormat="1" ht="23.25" customHeight="1">
      <c r="A98" s="133" t="s">
        <v>86</v>
      </c>
      <c r="B98" s="71"/>
      <c r="C98" s="134"/>
      <c r="D98" s="134"/>
      <c r="E98" s="134"/>
      <c r="F98" s="135" t="s">
        <v>94</v>
      </c>
      <c r="G98" s="135"/>
      <c r="H98" s="135"/>
      <c r="I98" s="135"/>
      <c r="J98" s="135"/>
      <c r="K98" s="134"/>
      <c r="L98" s="135" t="s">
        <v>95</v>
      </c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'SO-01.02.01 - přelivné tě...'!J34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89</v>
      </c>
      <c r="AR98" s="73"/>
      <c r="AS98" s="138">
        <v>0</v>
      </c>
      <c r="AT98" s="139">
        <f>ROUND(SUM(AV98:AW98),2)</f>
        <v>0</v>
      </c>
      <c r="AU98" s="140">
        <f>'SO-01.02.01 - přelivné tě...'!P132</f>
        <v>0</v>
      </c>
      <c r="AV98" s="139">
        <f>'SO-01.02.01 - přelivné tě...'!J37</f>
        <v>0</v>
      </c>
      <c r="AW98" s="139">
        <f>'SO-01.02.01 - přelivné tě...'!J38</f>
        <v>0</v>
      </c>
      <c r="AX98" s="139">
        <f>'SO-01.02.01 - přelivné tě...'!J39</f>
        <v>0</v>
      </c>
      <c r="AY98" s="139">
        <f>'SO-01.02.01 - přelivné tě...'!J40</f>
        <v>0</v>
      </c>
      <c r="AZ98" s="139">
        <f>'SO-01.02.01 - přelivné tě...'!F37</f>
        <v>0</v>
      </c>
      <c r="BA98" s="139">
        <f>'SO-01.02.01 - přelivné tě...'!F38</f>
        <v>0</v>
      </c>
      <c r="BB98" s="139">
        <f>'SO-01.02.01 - přelivné tě...'!F39</f>
        <v>0</v>
      </c>
      <c r="BC98" s="139">
        <f>'SO-01.02.01 - přelivné tě...'!F40</f>
        <v>0</v>
      </c>
      <c r="BD98" s="141">
        <f>'SO-01.02.01 - přelivné tě...'!F41</f>
        <v>0</v>
      </c>
      <c r="BE98" s="4"/>
      <c r="BT98" s="142" t="s">
        <v>96</v>
      </c>
      <c r="BV98" s="142" t="s">
        <v>78</v>
      </c>
      <c r="BW98" s="142" t="s">
        <v>97</v>
      </c>
      <c r="BX98" s="142" t="s">
        <v>93</v>
      </c>
      <c r="CL98" s="142" t="s">
        <v>1</v>
      </c>
    </row>
    <row r="99" s="4" customFormat="1" ht="23.25" customHeight="1">
      <c r="A99" s="133" t="s">
        <v>86</v>
      </c>
      <c r="B99" s="71"/>
      <c r="C99" s="134"/>
      <c r="D99" s="134"/>
      <c r="E99" s="134"/>
      <c r="F99" s="135" t="s">
        <v>98</v>
      </c>
      <c r="G99" s="135"/>
      <c r="H99" s="135"/>
      <c r="I99" s="135"/>
      <c r="J99" s="135"/>
      <c r="K99" s="134"/>
      <c r="L99" s="135" t="s">
        <v>99</v>
      </c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6">
        <f>'SO-01.02.02 - nadjezí'!J34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89</v>
      </c>
      <c r="AR99" s="73"/>
      <c r="AS99" s="138">
        <v>0</v>
      </c>
      <c r="AT99" s="139">
        <f>ROUND(SUM(AV99:AW99),2)</f>
        <v>0</v>
      </c>
      <c r="AU99" s="140">
        <f>'SO-01.02.02 - nadjezí'!P128</f>
        <v>0</v>
      </c>
      <c r="AV99" s="139">
        <f>'SO-01.02.02 - nadjezí'!J37</f>
        <v>0</v>
      </c>
      <c r="AW99" s="139">
        <f>'SO-01.02.02 - nadjezí'!J38</f>
        <v>0</v>
      </c>
      <c r="AX99" s="139">
        <f>'SO-01.02.02 - nadjezí'!J39</f>
        <v>0</v>
      </c>
      <c r="AY99" s="139">
        <f>'SO-01.02.02 - nadjezí'!J40</f>
        <v>0</v>
      </c>
      <c r="AZ99" s="139">
        <f>'SO-01.02.02 - nadjezí'!F37</f>
        <v>0</v>
      </c>
      <c r="BA99" s="139">
        <f>'SO-01.02.02 - nadjezí'!F38</f>
        <v>0</v>
      </c>
      <c r="BB99" s="139">
        <f>'SO-01.02.02 - nadjezí'!F39</f>
        <v>0</v>
      </c>
      <c r="BC99" s="139">
        <f>'SO-01.02.02 - nadjezí'!F40</f>
        <v>0</v>
      </c>
      <c r="BD99" s="141">
        <f>'SO-01.02.02 - nadjezí'!F41</f>
        <v>0</v>
      </c>
      <c r="BE99" s="4"/>
      <c r="BT99" s="142" t="s">
        <v>96</v>
      </c>
      <c r="BV99" s="142" t="s">
        <v>78</v>
      </c>
      <c r="BW99" s="142" t="s">
        <v>100</v>
      </c>
      <c r="BX99" s="142" t="s">
        <v>93</v>
      </c>
      <c r="CL99" s="142" t="s">
        <v>1</v>
      </c>
    </row>
    <row r="100" s="4" customFormat="1" ht="23.25" customHeight="1">
      <c r="A100" s="133" t="s">
        <v>86</v>
      </c>
      <c r="B100" s="71"/>
      <c r="C100" s="134"/>
      <c r="D100" s="134"/>
      <c r="E100" s="134"/>
      <c r="F100" s="135" t="s">
        <v>101</v>
      </c>
      <c r="G100" s="135"/>
      <c r="H100" s="135"/>
      <c r="I100" s="135"/>
      <c r="J100" s="135"/>
      <c r="K100" s="134"/>
      <c r="L100" s="135" t="s">
        <v>102</v>
      </c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'SO-01.02.03 - vývar'!J34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89</v>
      </c>
      <c r="AR100" s="73"/>
      <c r="AS100" s="138">
        <v>0</v>
      </c>
      <c r="AT100" s="139">
        <f>ROUND(SUM(AV100:AW100),2)</f>
        <v>0</v>
      </c>
      <c r="AU100" s="140">
        <f>'SO-01.02.03 - vývar'!P130</f>
        <v>0</v>
      </c>
      <c r="AV100" s="139">
        <f>'SO-01.02.03 - vývar'!J37</f>
        <v>0</v>
      </c>
      <c r="AW100" s="139">
        <f>'SO-01.02.03 - vývar'!J38</f>
        <v>0</v>
      </c>
      <c r="AX100" s="139">
        <f>'SO-01.02.03 - vývar'!J39</f>
        <v>0</v>
      </c>
      <c r="AY100" s="139">
        <f>'SO-01.02.03 - vývar'!J40</f>
        <v>0</v>
      </c>
      <c r="AZ100" s="139">
        <f>'SO-01.02.03 - vývar'!F37</f>
        <v>0</v>
      </c>
      <c r="BA100" s="139">
        <f>'SO-01.02.03 - vývar'!F38</f>
        <v>0</v>
      </c>
      <c r="BB100" s="139">
        <f>'SO-01.02.03 - vývar'!F39</f>
        <v>0</v>
      </c>
      <c r="BC100" s="139">
        <f>'SO-01.02.03 - vývar'!F40</f>
        <v>0</v>
      </c>
      <c r="BD100" s="141">
        <f>'SO-01.02.03 - vývar'!F41</f>
        <v>0</v>
      </c>
      <c r="BE100" s="4"/>
      <c r="BT100" s="142" t="s">
        <v>96</v>
      </c>
      <c r="BV100" s="142" t="s">
        <v>78</v>
      </c>
      <c r="BW100" s="142" t="s">
        <v>103</v>
      </c>
      <c r="BX100" s="142" t="s">
        <v>93</v>
      </c>
      <c r="CL100" s="142" t="s">
        <v>1</v>
      </c>
    </row>
    <row r="101" s="4" customFormat="1" ht="23.25" customHeight="1">
      <c r="A101" s="133" t="s">
        <v>86</v>
      </c>
      <c r="B101" s="71"/>
      <c r="C101" s="134"/>
      <c r="D101" s="134"/>
      <c r="E101" s="134"/>
      <c r="F101" s="135" t="s">
        <v>104</v>
      </c>
      <c r="G101" s="135"/>
      <c r="H101" s="135"/>
      <c r="I101" s="135"/>
      <c r="J101" s="135"/>
      <c r="K101" s="134"/>
      <c r="L101" s="135" t="s">
        <v>105</v>
      </c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'SO-01.02.04 - opevnění břehů'!J34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89</v>
      </c>
      <c r="AR101" s="73"/>
      <c r="AS101" s="138">
        <v>0</v>
      </c>
      <c r="AT101" s="139">
        <f>ROUND(SUM(AV101:AW101),2)</f>
        <v>0</v>
      </c>
      <c r="AU101" s="140">
        <f>'SO-01.02.04 - opevnění břehů'!P130</f>
        <v>0</v>
      </c>
      <c r="AV101" s="139">
        <f>'SO-01.02.04 - opevnění břehů'!J37</f>
        <v>0</v>
      </c>
      <c r="AW101" s="139">
        <f>'SO-01.02.04 - opevnění břehů'!J38</f>
        <v>0</v>
      </c>
      <c r="AX101" s="139">
        <f>'SO-01.02.04 - opevnění břehů'!J39</f>
        <v>0</v>
      </c>
      <c r="AY101" s="139">
        <f>'SO-01.02.04 - opevnění břehů'!J40</f>
        <v>0</v>
      </c>
      <c r="AZ101" s="139">
        <f>'SO-01.02.04 - opevnění břehů'!F37</f>
        <v>0</v>
      </c>
      <c r="BA101" s="139">
        <f>'SO-01.02.04 - opevnění břehů'!F38</f>
        <v>0</v>
      </c>
      <c r="BB101" s="139">
        <f>'SO-01.02.04 - opevnění břehů'!F39</f>
        <v>0</v>
      </c>
      <c r="BC101" s="139">
        <f>'SO-01.02.04 - opevnění břehů'!F40</f>
        <v>0</v>
      </c>
      <c r="BD101" s="141">
        <f>'SO-01.02.04 - opevnění břehů'!F41</f>
        <v>0</v>
      </c>
      <c r="BE101" s="4"/>
      <c r="BT101" s="142" t="s">
        <v>96</v>
      </c>
      <c r="BV101" s="142" t="s">
        <v>78</v>
      </c>
      <c r="BW101" s="142" t="s">
        <v>106</v>
      </c>
      <c r="BX101" s="142" t="s">
        <v>93</v>
      </c>
      <c r="CL101" s="142" t="s">
        <v>1</v>
      </c>
    </row>
    <row r="102" s="7" customFormat="1" ht="16.5" customHeight="1">
      <c r="A102" s="7"/>
      <c r="B102" s="120"/>
      <c r="C102" s="121"/>
      <c r="D102" s="122" t="s">
        <v>107</v>
      </c>
      <c r="E102" s="122"/>
      <c r="F102" s="122"/>
      <c r="G102" s="122"/>
      <c r="H102" s="122"/>
      <c r="I102" s="123"/>
      <c r="J102" s="122" t="s">
        <v>108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ROUND(AG103,2)</f>
        <v>0</v>
      </c>
      <c r="AH102" s="123"/>
      <c r="AI102" s="123"/>
      <c r="AJ102" s="123"/>
      <c r="AK102" s="123"/>
      <c r="AL102" s="123"/>
      <c r="AM102" s="123"/>
      <c r="AN102" s="125">
        <f>SUM(AG102,AT102)</f>
        <v>0</v>
      </c>
      <c r="AO102" s="123"/>
      <c r="AP102" s="123"/>
      <c r="AQ102" s="126" t="s">
        <v>82</v>
      </c>
      <c r="AR102" s="127"/>
      <c r="AS102" s="128">
        <f>ROUND(AS103,2)</f>
        <v>0</v>
      </c>
      <c r="AT102" s="129">
        <f>ROUND(SUM(AV102:AW102),2)</f>
        <v>0</v>
      </c>
      <c r="AU102" s="130">
        <f>ROUND(AU103,5)</f>
        <v>0</v>
      </c>
      <c r="AV102" s="129">
        <f>ROUND(AZ102*L29,2)</f>
        <v>0</v>
      </c>
      <c r="AW102" s="129">
        <f>ROUND(BA102*L30,2)</f>
        <v>0</v>
      </c>
      <c r="AX102" s="129">
        <f>ROUND(BB102*L29,2)</f>
        <v>0</v>
      </c>
      <c r="AY102" s="129">
        <f>ROUND(BC102*L30,2)</f>
        <v>0</v>
      </c>
      <c r="AZ102" s="129">
        <f>ROUND(AZ103,2)</f>
        <v>0</v>
      </c>
      <c r="BA102" s="129">
        <f>ROUND(BA103,2)</f>
        <v>0</v>
      </c>
      <c r="BB102" s="129">
        <f>ROUND(BB103,2)</f>
        <v>0</v>
      </c>
      <c r="BC102" s="129">
        <f>ROUND(BC103,2)</f>
        <v>0</v>
      </c>
      <c r="BD102" s="131">
        <f>ROUND(BD103,2)</f>
        <v>0</v>
      </c>
      <c r="BE102" s="7"/>
      <c r="BS102" s="132" t="s">
        <v>75</v>
      </c>
      <c r="BT102" s="132" t="s">
        <v>83</v>
      </c>
      <c r="BU102" s="132" t="s">
        <v>77</v>
      </c>
      <c r="BV102" s="132" t="s">
        <v>78</v>
      </c>
      <c r="BW102" s="132" t="s">
        <v>109</v>
      </c>
      <c r="BX102" s="132" t="s">
        <v>5</v>
      </c>
      <c r="CL102" s="132" t="s">
        <v>1</v>
      </c>
      <c r="CM102" s="132" t="s">
        <v>85</v>
      </c>
    </row>
    <row r="103" s="4" customFormat="1" ht="16.5" customHeight="1">
      <c r="A103" s="133" t="s">
        <v>86</v>
      </c>
      <c r="B103" s="71"/>
      <c r="C103" s="134"/>
      <c r="D103" s="134"/>
      <c r="E103" s="135" t="s">
        <v>110</v>
      </c>
      <c r="F103" s="135"/>
      <c r="G103" s="135"/>
      <c r="H103" s="135"/>
      <c r="I103" s="135"/>
      <c r="J103" s="134"/>
      <c r="K103" s="135" t="s">
        <v>111</v>
      </c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6">
        <f>'SO-02.01 - sanace výmolu'!J32</f>
        <v>0</v>
      </c>
      <c r="AH103" s="134"/>
      <c r="AI103" s="134"/>
      <c r="AJ103" s="134"/>
      <c r="AK103" s="134"/>
      <c r="AL103" s="134"/>
      <c r="AM103" s="134"/>
      <c r="AN103" s="136">
        <f>SUM(AG103,AT103)</f>
        <v>0</v>
      </c>
      <c r="AO103" s="134"/>
      <c r="AP103" s="134"/>
      <c r="AQ103" s="137" t="s">
        <v>89</v>
      </c>
      <c r="AR103" s="73"/>
      <c r="AS103" s="138">
        <v>0</v>
      </c>
      <c r="AT103" s="139">
        <f>ROUND(SUM(AV103:AW103),2)</f>
        <v>0</v>
      </c>
      <c r="AU103" s="140">
        <f>'SO-02.01 - sanace výmolu'!P123</f>
        <v>0</v>
      </c>
      <c r="AV103" s="139">
        <f>'SO-02.01 - sanace výmolu'!J35</f>
        <v>0</v>
      </c>
      <c r="AW103" s="139">
        <f>'SO-02.01 - sanace výmolu'!J36</f>
        <v>0</v>
      </c>
      <c r="AX103" s="139">
        <f>'SO-02.01 - sanace výmolu'!J37</f>
        <v>0</v>
      </c>
      <c r="AY103" s="139">
        <f>'SO-02.01 - sanace výmolu'!J38</f>
        <v>0</v>
      </c>
      <c r="AZ103" s="139">
        <f>'SO-02.01 - sanace výmolu'!F35</f>
        <v>0</v>
      </c>
      <c r="BA103" s="139">
        <f>'SO-02.01 - sanace výmolu'!F36</f>
        <v>0</v>
      </c>
      <c r="BB103" s="139">
        <f>'SO-02.01 - sanace výmolu'!F37</f>
        <v>0</v>
      </c>
      <c r="BC103" s="139">
        <f>'SO-02.01 - sanace výmolu'!F38</f>
        <v>0</v>
      </c>
      <c r="BD103" s="141">
        <f>'SO-02.01 - sanace výmolu'!F39</f>
        <v>0</v>
      </c>
      <c r="BE103" s="4"/>
      <c r="BT103" s="142" t="s">
        <v>85</v>
      </c>
      <c r="BV103" s="142" t="s">
        <v>78</v>
      </c>
      <c r="BW103" s="142" t="s">
        <v>112</v>
      </c>
      <c r="BX103" s="142" t="s">
        <v>109</v>
      </c>
      <c r="CL103" s="142" t="s">
        <v>1</v>
      </c>
    </row>
    <row r="104" s="7" customFormat="1" ht="16.5" customHeight="1">
      <c r="A104" s="133" t="s">
        <v>86</v>
      </c>
      <c r="B104" s="120"/>
      <c r="C104" s="121"/>
      <c r="D104" s="122" t="s">
        <v>113</v>
      </c>
      <c r="E104" s="122"/>
      <c r="F104" s="122"/>
      <c r="G104" s="122"/>
      <c r="H104" s="122"/>
      <c r="I104" s="123"/>
      <c r="J104" s="122" t="s">
        <v>114</v>
      </c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5">
        <f>'VON - vedlejší a ostatní ...'!J30</f>
        <v>0</v>
      </c>
      <c r="AH104" s="123"/>
      <c r="AI104" s="123"/>
      <c r="AJ104" s="123"/>
      <c r="AK104" s="123"/>
      <c r="AL104" s="123"/>
      <c r="AM104" s="123"/>
      <c r="AN104" s="125">
        <f>SUM(AG104,AT104)</f>
        <v>0</v>
      </c>
      <c r="AO104" s="123"/>
      <c r="AP104" s="123"/>
      <c r="AQ104" s="126" t="s">
        <v>113</v>
      </c>
      <c r="AR104" s="127"/>
      <c r="AS104" s="144">
        <v>0</v>
      </c>
      <c r="AT104" s="145">
        <f>ROUND(SUM(AV104:AW104),2)</f>
        <v>0</v>
      </c>
      <c r="AU104" s="146">
        <f>'VON - vedlejší a ostatní ...'!P121</f>
        <v>0</v>
      </c>
      <c r="AV104" s="145">
        <f>'VON - vedlejší a ostatní ...'!J33</f>
        <v>0</v>
      </c>
      <c r="AW104" s="145">
        <f>'VON - vedlejší a ostatní ...'!J34</f>
        <v>0</v>
      </c>
      <c r="AX104" s="145">
        <f>'VON - vedlejší a ostatní ...'!J35</f>
        <v>0</v>
      </c>
      <c r="AY104" s="145">
        <f>'VON - vedlejší a ostatní ...'!J36</f>
        <v>0</v>
      </c>
      <c r="AZ104" s="145">
        <f>'VON - vedlejší a ostatní ...'!F33</f>
        <v>0</v>
      </c>
      <c r="BA104" s="145">
        <f>'VON - vedlejší a ostatní ...'!F34</f>
        <v>0</v>
      </c>
      <c r="BB104" s="145">
        <f>'VON - vedlejší a ostatní ...'!F35</f>
        <v>0</v>
      </c>
      <c r="BC104" s="145">
        <f>'VON - vedlejší a ostatní ...'!F36</f>
        <v>0</v>
      </c>
      <c r="BD104" s="147">
        <f>'VON - vedlejší a ostatní ...'!F37</f>
        <v>0</v>
      </c>
      <c r="BE104" s="7"/>
      <c r="BT104" s="132" t="s">
        <v>83</v>
      </c>
      <c r="BV104" s="132" t="s">
        <v>78</v>
      </c>
      <c r="BW104" s="132" t="s">
        <v>115</v>
      </c>
      <c r="BX104" s="132" t="s">
        <v>5</v>
      </c>
      <c r="CL104" s="132" t="s">
        <v>1</v>
      </c>
      <c r="CM104" s="132" t="s">
        <v>85</v>
      </c>
    </row>
    <row r="105" s="2" customFormat="1" ht="30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  <c r="AN106" s="68"/>
      <c r="AO106" s="68"/>
      <c r="AP106" s="68"/>
      <c r="AQ106" s="68"/>
      <c r="AR106" s="45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</sheetData>
  <sheetProtection sheet="1" formatColumns="0" formatRows="0" objects="1" scenarios="1" spinCount="100000" saltValue="zCSILalTMcs5P1SOdHBeJlQ6W4LnFwrE0jrc9udsBob0Ldqy58gRf5YP5drihmhaRki2R0KV2Hlv7+eqDtswyw==" hashValue="QM8vU91MecK4V/AFp1LKYVuS1gFxKTHdJ8c8lS2OtFGfAHuFMNbpBHfZkyF/j189puz6qZChjlOwwmoAm7POhA==" algorithmName="SHA-512" password="CC35"/>
  <mergeCells count="78">
    <mergeCell ref="C92:G92"/>
    <mergeCell ref="D104:H104"/>
    <mergeCell ref="D102:H102"/>
    <mergeCell ref="D95:H95"/>
    <mergeCell ref="E103:I103"/>
    <mergeCell ref="E96:I96"/>
    <mergeCell ref="E97:I97"/>
    <mergeCell ref="F99:J99"/>
    <mergeCell ref="F101:J101"/>
    <mergeCell ref="F98:J98"/>
    <mergeCell ref="F100:J100"/>
    <mergeCell ref="I92:AF92"/>
    <mergeCell ref="J104:AF104"/>
    <mergeCell ref="J102:AF102"/>
    <mergeCell ref="J95:AF95"/>
    <mergeCell ref="K96:AF96"/>
    <mergeCell ref="K103:AF103"/>
    <mergeCell ref="K97:AF97"/>
    <mergeCell ref="L100:AF100"/>
    <mergeCell ref="L101:AF101"/>
    <mergeCell ref="L99:AF99"/>
    <mergeCell ref="L85:AO85"/>
    <mergeCell ref="L98:AF98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2:AM102"/>
    <mergeCell ref="AG97:AM97"/>
    <mergeCell ref="AG98:AM98"/>
    <mergeCell ref="AG96:AM96"/>
    <mergeCell ref="AG99:AM99"/>
    <mergeCell ref="AG104:AM104"/>
    <mergeCell ref="AG95:AM95"/>
    <mergeCell ref="AG92:AM92"/>
    <mergeCell ref="AG100:AM100"/>
    <mergeCell ref="AG103:AM103"/>
    <mergeCell ref="AG101:AM101"/>
    <mergeCell ref="AM87:AN87"/>
    <mergeCell ref="AM89:AP89"/>
    <mergeCell ref="AM90:AP90"/>
    <mergeCell ref="AN103:AP103"/>
    <mergeCell ref="AN98:AP98"/>
    <mergeCell ref="AN101:AP101"/>
    <mergeCell ref="AN92:AP92"/>
    <mergeCell ref="AN97:AP97"/>
    <mergeCell ref="AN95:AP95"/>
    <mergeCell ref="AN100:AP100"/>
    <mergeCell ref="AN99:AP99"/>
    <mergeCell ref="AN96:AP96"/>
    <mergeCell ref="AN102:AP102"/>
    <mergeCell ref="AN104:AP104"/>
    <mergeCell ref="AS89:AT91"/>
    <mergeCell ref="AN94:AP94"/>
  </mergeCells>
  <hyperlinks>
    <hyperlink ref="A96" location="'SO-01.01 - jímkování'!C2" display="/"/>
    <hyperlink ref="A98" location="'SO-01.02.01 - přelivné tě...'!C2" display="/"/>
    <hyperlink ref="A99" location="'SO-01.02.02 - nadjezí'!C2" display="/"/>
    <hyperlink ref="A100" location="'SO-01.02.03 - vývar'!C2" display="/"/>
    <hyperlink ref="A101" location="'SO-01.02.04 - opevnění břehů'!C2" display="/"/>
    <hyperlink ref="A103" location="'SO-02.01 - sanace výmolu'!C2" display="/"/>
    <hyperlink ref="A104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  <c r="AZ2" s="148" t="s">
        <v>116</v>
      </c>
      <c r="BA2" s="148" t="s">
        <v>117</v>
      </c>
      <c r="BB2" s="148" t="s">
        <v>118</v>
      </c>
      <c r="BC2" s="148" t="s">
        <v>119</v>
      </c>
      <c r="BD2" s="148" t="s">
        <v>85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85</v>
      </c>
      <c r="AZ3" s="148" t="s">
        <v>120</v>
      </c>
      <c r="BA3" s="148" t="s">
        <v>121</v>
      </c>
      <c r="BB3" s="148" t="s">
        <v>118</v>
      </c>
      <c r="BC3" s="148" t="s">
        <v>122</v>
      </c>
      <c r="BD3" s="148" t="s">
        <v>85</v>
      </c>
    </row>
    <row r="4" s="1" customFormat="1" ht="24.96" customHeight="1">
      <c r="B4" s="21"/>
      <c r="D4" s="151" t="s">
        <v>123</v>
      </c>
      <c r="L4" s="21"/>
      <c r="M4" s="152" t="s">
        <v>10</v>
      </c>
      <c r="AT4" s="18" t="s">
        <v>4</v>
      </c>
      <c r="AZ4" s="148" t="s">
        <v>124</v>
      </c>
      <c r="BA4" s="148" t="s">
        <v>125</v>
      </c>
      <c r="BB4" s="148" t="s">
        <v>126</v>
      </c>
      <c r="BC4" s="148" t="s">
        <v>127</v>
      </c>
      <c r="BD4" s="148" t="s">
        <v>85</v>
      </c>
    </row>
    <row r="5" s="1" customFormat="1" ht="6.96" customHeight="1">
      <c r="B5" s="21"/>
      <c r="L5" s="21"/>
      <c r="AZ5" s="148" t="s">
        <v>128</v>
      </c>
      <c r="BA5" s="148" t="s">
        <v>129</v>
      </c>
      <c r="BB5" s="148" t="s">
        <v>130</v>
      </c>
      <c r="BC5" s="148" t="s">
        <v>131</v>
      </c>
      <c r="BD5" s="148" t="s">
        <v>85</v>
      </c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Lubina - Petřvald stupen_km_7,675</v>
      </c>
      <c r="F7" s="153"/>
      <c r="G7" s="153"/>
      <c r="H7" s="153"/>
      <c r="L7" s="21"/>
    </row>
    <row r="8" s="1" customFormat="1" ht="12" customHeight="1">
      <c r="B8" s="21"/>
      <c r="D8" s="153" t="s">
        <v>132</v>
      </c>
      <c r="L8" s="21"/>
    </row>
    <row r="9" s="2" customFormat="1" ht="16.5" customHeight="1">
      <c r="A9" s="39"/>
      <c r="B9" s="45"/>
      <c r="C9" s="39"/>
      <c r="D9" s="39"/>
      <c r="E9" s="154" t="s">
        <v>133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3" t="s">
        <v>134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5" t="s">
        <v>135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3" t="s">
        <v>18</v>
      </c>
      <c r="E13" s="39"/>
      <c r="F13" s="142" t="s">
        <v>1</v>
      </c>
      <c r="G13" s="39"/>
      <c r="H13" s="39"/>
      <c r="I13" s="153" t="s">
        <v>19</v>
      </c>
      <c r="J13" s="142" t="s">
        <v>20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3" t="s">
        <v>21</v>
      </c>
      <c r="E14" s="39"/>
      <c r="F14" s="142" t="s">
        <v>22</v>
      </c>
      <c r="G14" s="39"/>
      <c r="H14" s="39"/>
      <c r="I14" s="153" t="s">
        <v>23</v>
      </c>
      <c r="J14" s="156" t="str">
        <f>'Rekapitulace stavby'!AN8</f>
        <v>13. 6. 2022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3" t="s">
        <v>25</v>
      </c>
      <c r="E16" s="39"/>
      <c r="F16" s="39"/>
      <c r="G16" s="39"/>
      <c r="H16" s="39"/>
      <c r="I16" s="153" t="s">
        <v>26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3" t="s">
        <v>28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3" t="s">
        <v>29</v>
      </c>
      <c r="E19" s="39"/>
      <c r="F19" s="39"/>
      <c r="G19" s="39"/>
      <c r="H19" s="39"/>
      <c r="I19" s="153" t="s">
        <v>26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3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3" t="s">
        <v>31</v>
      </c>
      <c r="E22" s="39"/>
      <c r="F22" s="39"/>
      <c r="G22" s="39"/>
      <c r="H22" s="39"/>
      <c r="I22" s="153" t="s">
        <v>26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32</v>
      </c>
      <c r="F23" s="39"/>
      <c r="G23" s="39"/>
      <c r="H23" s="39"/>
      <c r="I23" s="153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3" t="s">
        <v>34</v>
      </c>
      <c r="E25" s="39"/>
      <c r="F25" s="39"/>
      <c r="G25" s="39"/>
      <c r="H25" s="39"/>
      <c r="I25" s="153" t="s">
        <v>26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32</v>
      </c>
      <c r="F26" s="39"/>
      <c r="G26" s="39"/>
      <c r="H26" s="39"/>
      <c r="I26" s="153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3" t="s">
        <v>35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7"/>
      <c r="B29" s="158"/>
      <c r="C29" s="157"/>
      <c r="D29" s="157"/>
      <c r="E29" s="159" t="s">
        <v>1</v>
      </c>
      <c r="F29" s="159"/>
      <c r="G29" s="159"/>
      <c r="H29" s="159"/>
      <c r="I29" s="157"/>
      <c r="J29" s="157"/>
      <c r="K29" s="157"/>
      <c r="L29" s="160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1"/>
      <c r="E31" s="161"/>
      <c r="F31" s="161"/>
      <c r="G31" s="161"/>
      <c r="H31" s="161"/>
      <c r="I31" s="161"/>
      <c r="J31" s="161"/>
      <c r="K31" s="16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2" t="s">
        <v>36</v>
      </c>
      <c r="E32" s="39"/>
      <c r="F32" s="39"/>
      <c r="G32" s="39"/>
      <c r="H32" s="39"/>
      <c r="I32" s="39"/>
      <c r="J32" s="163">
        <f>ROUND(J124,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1"/>
      <c r="E33" s="161"/>
      <c r="F33" s="161"/>
      <c r="G33" s="161"/>
      <c r="H33" s="161"/>
      <c r="I33" s="161"/>
      <c r="J33" s="161"/>
      <c r="K33" s="16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4" t="s">
        <v>38</v>
      </c>
      <c r="G34" s="39"/>
      <c r="H34" s="39"/>
      <c r="I34" s="164" t="s">
        <v>37</v>
      </c>
      <c r="J34" s="164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5" t="s">
        <v>40</v>
      </c>
      <c r="E35" s="153" t="s">
        <v>41</v>
      </c>
      <c r="F35" s="166">
        <f>ROUND((SUM(BE124:BE202)),  2)</f>
        <v>0</v>
      </c>
      <c r="G35" s="39"/>
      <c r="H35" s="39"/>
      <c r="I35" s="167">
        <v>0.20999999999999999</v>
      </c>
      <c r="J35" s="166">
        <f>ROUND(((SUM(BE124:BE202))*I35),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3" t="s">
        <v>42</v>
      </c>
      <c r="F36" s="166">
        <f>ROUND((SUM(BF124:BF202)),  2)</f>
        <v>0</v>
      </c>
      <c r="G36" s="39"/>
      <c r="H36" s="39"/>
      <c r="I36" s="167">
        <v>0.14999999999999999</v>
      </c>
      <c r="J36" s="166">
        <f>ROUND(((SUM(BF124:BF202))*I36),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3" t="s">
        <v>43</v>
      </c>
      <c r="F37" s="166">
        <f>ROUND((SUM(BG124:BG202)),  2)</f>
        <v>0</v>
      </c>
      <c r="G37" s="39"/>
      <c r="H37" s="39"/>
      <c r="I37" s="167">
        <v>0.20999999999999999</v>
      </c>
      <c r="J37" s="16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3" t="s">
        <v>44</v>
      </c>
      <c r="F38" s="166">
        <f>ROUND((SUM(BH124:BH202)),  2)</f>
        <v>0</v>
      </c>
      <c r="G38" s="39"/>
      <c r="H38" s="39"/>
      <c r="I38" s="167">
        <v>0.14999999999999999</v>
      </c>
      <c r="J38" s="166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3" t="s">
        <v>45</v>
      </c>
      <c r="F39" s="166">
        <f>ROUND((SUM(BI124:BI202)),  2)</f>
        <v>0</v>
      </c>
      <c r="G39" s="39"/>
      <c r="H39" s="39"/>
      <c r="I39" s="167">
        <v>0</v>
      </c>
      <c r="J39" s="166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0"/>
      <c r="J41" s="173">
        <f>SUM(J32:J39)</f>
        <v>0</v>
      </c>
      <c r="K41" s="174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5" t="s">
        <v>49</v>
      </c>
      <c r="E50" s="176"/>
      <c r="F50" s="176"/>
      <c r="G50" s="175" t="s">
        <v>50</v>
      </c>
      <c r="H50" s="176"/>
      <c r="I50" s="176"/>
      <c r="J50" s="176"/>
      <c r="K50" s="17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7" t="s">
        <v>51</v>
      </c>
      <c r="E61" s="178"/>
      <c r="F61" s="179" t="s">
        <v>52</v>
      </c>
      <c r="G61" s="177" t="s">
        <v>51</v>
      </c>
      <c r="H61" s="178"/>
      <c r="I61" s="178"/>
      <c r="J61" s="180" t="s">
        <v>52</v>
      </c>
      <c r="K61" s="17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5" t="s">
        <v>53</v>
      </c>
      <c r="E65" s="181"/>
      <c r="F65" s="181"/>
      <c r="G65" s="175" t="s">
        <v>54</v>
      </c>
      <c r="H65" s="181"/>
      <c r="I65" s="181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7" t="s">
        <v>51</v>
      </c>
      <c r="E76" s="178"/>
      <c r="F76" s="179" t="s">
        <v>52</v>
      </c>
      <c r="G76" s="177" t="s">
        <v>51</v>
      </c>
      <c r="H76" s="178"/>
      <c r="I76" s="178"/>
      <c r="J76" s="180" t="s">
        <v>52</v>
      </c>
      <c r="K76" s="17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6" t="str">
        <f>E7</f>
        <v>Lubina - Petřvald stupen_km_7,675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132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6" t="s">
        <v>133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134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SO-01.01 - jímkování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21</v>
      </c>
      <c r="D91" s="41"/>
      <c r="E91" s="41"/>
      <c r="F91" s="28" t="str">
        <f>F14</f>
        <v>Petřvald</v>
      </c>
      <c r="G91" s="41"/>
      <c r="H91" s="41"/>
      <c r="I91" s="33" t="s">
        <v>23</v>
      </c>
      <c r="J91" s="80" t="str">
        <f>IF(J14="","",J14)</f>
        <v>13. 6. 2022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25</v>
      </c>
      <c r="D93" s="41"/>
      <c r="E93" s="41"/>
      <c r="F93" s="28" t="str">
        <f>E17</f>
        <v xml:space="preserve"> </v>
      </c>
      <c r="G93" s="41"/>
      <c r="H93" s="41"/>
      <c r="I93" s="33" t="s">
        <v>31</v>
      </c>
      <c r="J93" s="37" t="str">
        <f>E23</f>
        <v>Ing. Jiří Skalník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34</v>
      </c>
      <c r="J94" s="37" t="str">
        <f>E26</f>
        <v>Ing. Jiří Skalník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7" t="s">
        <v>137</v>
      </c>
      <c r="D96" s="188"/>
      <c r="E96" s="188"/>
      <c r="F96" s="188"/>
      <c r="G96" s="188"/>
      <c r="H96" s="188"/>
      <c r="I96" s="188"/>
      <c r="J96" s="189" t="s">
        <v>138</v>
      </c>
      <c r="K96" s="188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90" t="s">
        <v>139</v>
      </c>
      <c r="D98" s="41"/>
      <c r="E98" s="41"/>
      <c r="F98" s="41"/>
      <c r="G98" s="41"/>
      <c r="H98" s="41"/>
      <c r="I98" s="41"/>
      <c r="J98" s="111">
        <f>J124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140</v>
      </c>
    </row>
    <row r="99" s="9" customFormat="1" ht="24.96" customHeight="1">
      <c r="A99" s="9"/>
      <c r="B99" s="191"/>
      <c r="C99" s="192"/>
      <c r="D99" s="193" t="s">
        <v>141</v>
      </c>
      <c r="E99" s="194"/>
      <c r="F99" s="194"/>
      <c r="G99" s="194"/>
      <c r="H99" s="194"/>
      <c r="I99" s="194"/>
      <c r="J99" s="195">
        <f>J125</f>
        <v>0</v>
      </c>
      <c r="K99" s="192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7"/>
      <c r="C100" s="134"/>
      <c r="D100" s="198" t="s">
        <v>142</v>
      </c>
      <c r="E100" s="199"/>
      <c r="F100" s="199"/>
      <c r="G100" s="199"/>
      <c r="H100" s="199"/>
      <c r="I100" s="199"/>
      <c r="J100" s="200">
        <f>J126</f>
        <v>0</v>
      </c>
      <c r="K100" s="134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34"/>
      <c r="D101" s="198" t="s">
        <v>143</v>
      </c>
      <c r="E101" s="199"/>
      <c r="F101" s="199"/>
      <c r="G101" s="199"/>
      <c r="H101" s="199"/>
      <c r="I101" s="199"/>
      <c r="J101" s="200">
        <f>J166</f>
        <v>0</v>
      </c>
      <c r="K101" s="134"/>
      <c r="L101" s="20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34"/>
      <c r="D102" s="198" t="s">
        <v>144</v>
      </c>
      <c r="E102" s="199"/>
      <c r="F102" s="199"/>
      <c r="G102" s="199"/>
      <c r="H102" s="199"/>
      <c r="I102" s="199"/>
      <c r="J102" s="200">
        <f>J201</f>
        <v>0</v>
      </c>
      <c r="K102" s="134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145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6" t="str">
        <f>E7</f>
        <v>Lubina - Petřvald stupen_km_7,675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132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2" customFormat="1" ht="16.5" customHeight="1">
      <c r="A114" s="39"/>
      <c r="B114" s="40"/>
      <c r="C114" s="41"/>
      <c r="D114" s="41"/>
      <c r="E114" s="186" t="s">
        <v>133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134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E11</f>
        <v>SO-01.01 - jímkování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21</v>
      </c>
      <c r="D118" s="41"/>
      <c r="E118" s="41"/>
      <c r="F118" s="28" t="str">
        <f>F14</f>
        <v>Petřvald</v>
      </c>
      <c r="G118" s="41"/>
      <c r="H118" s="41"/>
      <c r="I118" s="33" t="s">
        <v>23</v>
      </c>
      <c r="J118" s="80" t="str">
        <f>IF(J14="","",J14)</f>
        <v>13. 6. 2022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25</v>
      </c>
      <c r="D120" s="41"/>
      <c r="E120" s="41"/>
      <c r="F120" s="28" t="str">
        <f>E17</f>
        <v xml:space="preserve"> </v>
      </c>
      <c r="G120" s="41"/>
      <c r="H120" s="41"/>
      <c r="I120" s="33" t="s">
        <v>31</v>
      </c>
      <c r="J120" s="37" t="str">
        <f>E23</f>
        <v>Ing. Jiří Skalník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29</v>
      </c>
      <c r="D121" s="41"/>
      <c r="E121" s="41"/>
      <c r="F121" s="28" t="str">
        <f>IF(E20="","",E20)</f>
        <v>Vyplň údaj</v>
      </c>
      <c r="G121" s="41"/>
      <c r="H121" s="41"/>
      <c r="I121" s="33" t="s">
        <v>34</v>
      </c>
      <c r="J121" s="37" t="str">
        <f>E26</f>
        <v>Ing. Jiří Skalník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202"/>
      <c r="B123" s="203"/>
      <c r="C123" s="204" t="s">
        <v>146</v>
      </c>
      <c r="D123" s="205" t="s">
        <v>61</v>
      </c>
      <c r="E123" s="205" t="s">
        <v>57</v>
      </c>
      <c r="F123" s="205" t="s">
        <v>58</v>
      </c>
      <c r="G123" s="205" t="s">
        <v>147</v>
      </c>
      <c r="H123" s="205" t="s">
        <v>148</v>
      </c>
      <c r="I123" s="205" t="s">
        <v>149</v>
      </c>
      <c r="J123" s="205" t="s">
        <v>138</v>
      </c>
      <c r="K123" s="206" t="s">
        <v>150</v>
      </c>
      <c r="L123" s="207"/>
      <c r="M123" s="101" t="s">
        <v>1</v>
      </c>
      <c r="N123" s="102" t="s">
        <v>40</v>
      </c>
      <c r="O123" s="102" t="s">
        <v>151</v>
      </c>
      <c r="P123" s="102" t="s">
        <v>152</v>
      </c>
      <c r="Q123" s="102" t="s">
        <v>153</v>
      </c>
      <c r="R123" s="102" t="s">
        <v>154</v>
      </c>
      <c r="S123" s="102" t="s">
        <v>155</v>
      </c>
      <c r="T123" s="103" t="s">
        <v>156</v>
      </c>
      <c r="U123" s="202"/>
      <c r="V123" s="202"/>
      <c r="W123" s="202"/>
      <c r="X123" s="202"/>
      <c r="Y123" s="202"/>
      <c r="Z123" s="202"/>
      <c r="AA123" s="202"/>
      <c r="AB123" s="202"/>
      <c r="AC123" s="202"/>
      <c r="AD123" s="202"/>
      <c r="AE123" s="202"/>
    </row>
    <row r="124" s="2" customFormat="1" ht="22.8" customHeight="1">
      <c r="A124" s="39"/>
      <c r="B124" s="40"/>
      <c r="C124" s="108" t="s">
        <v>157</v>
      </c>
      <c r="D124" s="41"/>
      <c r="E124" s="41"/>
      <c r="F124" s="41"/>
      <c r="G124" s="41"/>
      <c r="H124" s="41"/>
      <c r="I124" s="41"/>
      <c r="J124" s="208">
        <f>BK124</f>
        <v>0</v>
      </c>
      <c r="K124" s="41"/>
      <c r="L124" s="45"/>
      <c r="M124" s="104"/>
      <c r="N124" s="209"/>
      <c r="O124" s="105"/>
      <c r="P124" s="210">
        <f>P125</f>
        <v>0</v>
      </c>
      <c r="Q124" s="105"/>
      <c r="R124" s="210">
        <f>R125</f>
        <v>4.9360809999999997</v>
      </c>
      <c r="S124" s="105"/>
      <c r="T124" s="211">
        <f>T125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75</v>
      </c>
      <c r="AU124" s="18" t="s">
        <v>140</v>
      </c>
      <c r="BK124" s="212">
        <f>BK125</f>
        <v>0</v>
      </c>
    </row>
    <row r="125" s="12" customFormat="1" ht="25.92" customHeight="1">
      <c r="A125" s="12"/>
      <c r="B125" s="213"/>
      <c r="C125" s="214"/>
      <c r="D125" s="215" t="s">
        <v>75</v>
      </c>
      <c r="E125" s="216" t="s">
        <v>158</v>
      </c>
      <c r="F125" s="216" t="s">
        <v>159</v>
      </c>
      <c r="G125" s="214"/>
      <c r="H125" s="214"/>
      <c r="I125" s="217"/>
      <c r="J125" s="218">
        <f>BK125</f>
        <v>0</v>
      </c>
      <c r="K125" s="214"/>
      <c r="L125" s="219"/>
      <c r="M125" s="220"/>
      <c r="N125" s="221"/>
      <c r="O125" s="221"/>
      <c r="P125" s="222">
        <f>P126+P166+P201</f>
        <v>0</v>
      </c>
      <c r="Q125" s="221"/>
      <c r="R125" s="222">
        <f>R126+R166+R201</f>
        <v>4.9360809999999997</v>
      </c>
      <c r="S125" s="221"/>
      <c r="T125" s="223">
        <f>T126+T166+T201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4" t="s">
        <v>83</v>
      </c>
      <c r="AT125" s="225" t="s">
        <v>75</v>
      </c>
      <c r="AU125" s="225" t="s">
        <v>76</v>
      </c>
      <c r="AY125" s="224" t="s">
        <v>160</v>
      </c>
      <c r="BK125" s="226">
        <f>BK126+BK166+BK201</f>
        <v>0</v>
      </c>
    </row>
    <row r="126" s="12" customFormat="1" ht="22.8" customHeight="1">
      <c r="A126" s="12"/>
      <c r="B126" s="213"/>
      <c r="C126" s="214"/>
      <c r="D126" s="215" t="s">
        <v>75</v>
      </c>
      <c r="E126" s="227" t="s">
        <v>83</v>
      </c>
      <c r="F126" s="227" t="s">
        <v>161</v>
      </c>
      <c r="G126" s="214"/>
      <c r="H126" s="214"/>
      <c r="I126" s="217"/>
      <c r="J126" s="228">
        <f>BK126</f>
        <v>0</v>
      </c>
      <c r="K126" s="214"/>
      <c r="L126" s="219"/>
      <c r="M126" s="220"/>
      <c r="N126" s="221"/>
      <c r="O126" s="221"/>
      <c r="P126" s="222">
        <f>SUM(P127:P165)</f>
        <v>0</v>
      </c>
      <c r="Q126" s="221"/>
      <c r="R126" s="222">
        <f>SUM(R127:R165)</f>
        <v>3.6595797999999999</v>
      </c>
      <c r="S126" s="221"/>
      <c r="T126" s="223">
        <f>SUM(T127:T165)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4" t="s">
        <v>83</v>
      </c>
      <c r="AT126" s="225" t="s">
        <v>75</v>
      </c>
      <c r="AU126" s="225" t="s">
        <v>83</v>
      </c>
      <c r="AY126" s="224" t="s">
        <v>160</v>
      </c>
      <c r="BK126" s="226">
        <f>SUM(BK127:BK165)</f>
        <v>0</v>
      </c>
    </row>
    <row r="127" s="2" customFormat="1" ht="33" customHeight="1">
      <c r="A127" s="39"/>
      <c r="B127" s="40"/>
      <c r="C127" s="229" t="s">
        <v>83</v>
      </c>
      <c r="D127" s="229" t="s">
        <v>162</v>
      </c>
      <c r="E127" s="230" t="s">
        <v>163</v>
      </c>
      <c r="F127" s="231" t="s">
        <v>164</v>
      </c>
      <c r="G127" s="232" t="s">
        <v>165</v>
      </c>
      <c r="H127" s="233">
        <v>720</v>
      </c>
      <c r="I127" s="234"/>
      <c r="J127" s="235">
        <f>ROUND(I127*H127,2)</f>
        <v>0</v>
      </c>
      <c r="K127" s="231" t="s">
        <v>166</v>
      </c>
      <c r="L127" s="45"/>
      <c r="M127" s="236" t="s">
        <v>1</v>
      </c>
      <c r="N127" s="237" t="s">
        <v>41</v>
      </c>
      <c r="O127" s="92"/>
      <c r="P127" s="238">
        <f>O127*H127</f>
        <v>0</v>
      </c>
      <c r="Q127" s="238">
        <v>4.0000000000000003E-05</v>
      </c>
      <c r="R127" s="238">
        <f>Q127*H127</f>
        <v>0.028800000000000003</v>
      </c>
      <c r="S127" s="238">
        <v>0</v>
      </c>
      <c r="T127" s="23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0" t="s">
        <v>167</v>
      </c>
      <c r="AT127" s="240" t="s">
        <v>162</v>
      </c>
      <c r="AU127" s="240" t="s">
        <v>85</v>
      </c>
      <c r="AY127" s="18" t="s">
        <v>160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83</v>
      </c>
      <c r="BK127" s="241">
        <f>ROUND(I127*H127,2)</f>
        <v>0</v>
      </c>
      <c r="BL127" s="18" t="s">
        <v>167</v>
      </c>
      <c r="BM127" s="240" t="s">
        <v>168</v>
      </c>
    </row>
    <row r="128" s="13" customFormat="1">
      <c r="A128" s="13"/>
      <c r="B128" s="242"/>
      <c r="C128" s="243"/>
      <c r="D128" s="244" t="s">
        <v>169</v>
      </c>
      <c r="E128" s="245" t="s">
        <v>1</v>
      </c>
      <c r="F128" s="246" t="s">
        <v>170</v>
      </c>
      <c r="G128" s="243"/>
      <c r="H128" s="245" t="s">
        <v>1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2" t="s">
        <v>169</v>
      </c>
      <c r="AU128" s="252" t="s">
        <v>85</v>
      </c>
      <c r="AV128" s="13" t="s">
        <v>83</v>
      </c>
      <c r="AW128" s="13" t="s">
        <v>33</v>
      </c>
      <c r="AX128" s="13" t="s">
        <v>76</v>
      </c>
      <c r="AY128" s="252" t="s">
        <v>160</v>
      </c>
    </row>
    <row r="129" s="14" customFormat="1">
      <c r="A129" s="14"/>
      <c r="B129" s="253"/>
      <c r="C129" s="254"/>
      <c r="D129" s="244" t="s">
        <v>169</v>
      </c>
      <c r="E129" s="255" t="s">
        <v>1</v>
      </c>
      <c r="F129" s="256" t="s">
        <v>171</v>
      </c>
      <c r="G129" s="254"/>
      <c r="H129" s="257">
        <v>720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3" t="s">
        <v>169</v>
      </c>
      <c r="AU129" s="263" t="s">
        <v>85</v>
      </c>
      <c r="AV129" s="14" t="s">
        <v>85</v>
      </c>
      <c r="AW129" s="14" t="s">
        <v>33</v>
      </c>
      <c r="AX129" s="14" t="s">
        <v>83</v>
      </c>
      <c r="AY129" s="263" t="s">
        <v>160</v>
      </c>
    </row>
    <row r="130" s="2" customFormat="1" ht="37.8" customHeight="1">
      <c r="A130" s="39"/>
      <c r="B130" s="40"/>
      <c r="C130" s="229" t="s">
        <v>85</v>
      </c>
      <c r="D130" s="229" t="s">
        <v>162</v>
      </c>
      <c r="E130" s="230" t="s">
        <v>172</v>
      </c>
      <c r="F130" s="231" t="s">
        <v>173</v>
      </c>
      <c r="G130" s="232" t="s">
        <v>174</v>
      </c>
      <c r="H130" s="233">
        <v>60</v>
      </c>
      <c r="I130" s="234"/>
      <c r="J130" s="235">
        <f>ROUND(I130*H130,2)</f>
        <v>0</v>
      </c>
      <c r="K130" s="231" t="s">
        <v>166</v>
      </c>
      <c r="L130" s="45"/>
      <c r="M130" s="236" t="s">
        <v>1</v>
      </c>
      <c r="N130" s="237" t="s">
        <v>41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167</v>
      </c>
      <c r="AT130" s="240" t="s">
        <v>162</v>
      </c>
      <c r="AU130" s="240" t="s">
        <v>85</v>
      </c>
      <c r="AY130" s="18" t="s">
        <v>160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83</v>
      </c>
      <c r="BK130" s="241">
        <f>ROUND(I130*H130,2)</f>
        <v>0</v>
      </c>
      <c r="BL130" s="18" t="s">
        <v>167</v>
      </c>
      <c r="BM130" s="240" t="s">
        <v>175</v>
      </c>
    </row>
    <row r="131" s="2" customFormat="1" ht="37.8" customHeight="1">
      <c r="A131" s="39"/>
      <c r="B131" s="40"/>
      <c r="C131" s="229" t="s">
        <v>96</v>
      </c>
      <c r="D131" s="229" t="s">
        <v>162</v>
      </c>
      <c r="E131" s="230" t="s">
        <v>176</v>
      </c>
      <c r="F131" s="231" t="s">
        <v>177</v>
      </c>
      <c r="G131" s="232" t="s">
        <v>118</v>
      </c>
      <c r="H131" s="233">
        <v>24.350000000000001</v>
      </c>
      <c r="I131" s="234"/>
      <c r="J131" s="235">
        <f>ROUND(I131*H131,2)</f>
        <v>0</v>
      </c>
      <c r="K131" s="231" t="s">
        <v>166</v>
      </c>
      <c r="L131" s="45"/>
      <c r="M131" s="236" t="s">
        <v>1</v>
      </c>
      <c r="N131" s="237" t="s">
        <v>41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167</v>
      </c>
      <c r="AT131" s="240" t="s">
        <v>162</v>
      </c>
      <c r="AU131" s="240" t="s">
        <v>85</v>
      </c>
      <c r="AY131" s="18" t="s">
        <v>160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83</v>
      </c>
      <c r="BK131" s="241">
        <f>ROUND(I131*H131,2)</f>
        <v>0</v>
      </c>
      <c r="BL131" s="18" t="s">
        <v>167</v>
      </c>
      <c r="BM131" s="240" t="s">
        <v>178</v>
      </c>
    </row>
    <row r="132" s="14" customFormat="1">
      <c r="A132" s="14"/>
      <c r="B132" s="253"/>
      <c r="C132" s="254"/>
      <c r="D132" s="244" t="s">
        <v>169</v>
      </c>
      <c r="E132" s="255" t="s">
        <v>1</v>
      </c>
      <c r="F132" s="256" t="s">
        <v>116</v>
      </c>
      <c r="G132" s="254"/>
      <c r="H132" s="257">
        <v>24.350000000000001</v>
      </c>
      <c r="I132" s="258"/>
      <c r="J132" s="254"/>
      <c r="K132" s="254"/>
      <c r="L132" s="259"/>
      <c r="M132" s="260"/>
      <c r="N132" s="261"/>
      <c r="O132" s="261"/>
      <c r="P132" s="261"/>
      <c r="Q132" s="261"/>
      <c r="R132" s="261"/>
      <c r="S132" s="261"/>
      <c r="T132" s="26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3" t="s">
        <v>169</v>
      </c>
      <c r="AU132" s="263" t="s">
        <v>85</v>
      </c>
      <c r="AV132" s="14" t="s">
        <v>85</v>
      </c>
      <c r="AW132" s="14" t="s">
        <v>33</v>
      </c>
      <c r="AX132" s="14" t="s">
        <v>83</v>
      </c>
      <c r="AY132" s="263" t="s">
        <v>160</v>
      </c>
    </row>
    <row r="133" s="2" customFormat="1" ht="37.8" customHeight="1">
      <c r="A133" s="39"/>
      <c r="B133" s="40"/>
      <c r="C133" s="229" t="s">
        <v>167</v>
      </c>
      <c r="D133" s="229" t="s">
        <v>162</v>
      </c>
      <c r="E133" s="230" t="s">
        <v>179</v>
      </c>
      <c r="F133" s="231" t="s">
        <v>180</v>
      </c>
      <c r="G133" s="232" t="s">
        <v>118</v>
      </c>
      <c r="H133" s="233">
        <v>4.8700000000000001</v>
      </c>
      <c r="I133" s="234"/>
      <c r="J133" s="235">
        <f>ROUND(I133*H133,2)</f>
        <v>0</v>
      </c>
      <c r="K133" s="231" t="s">
        <v>166</v>
      </c>
      <c r="L133" s="45"/>
      <c r="M133" s="236" t="s">
        <v>1</v>
      </c>
      <c r="N133" s="237" t="s">
        <v>41</v>
      </c>
      <c r="O133" s="92"/>
      <c r="P133" s="238">
        <f>O133*H133</f>
        <v>0</v>
      </c>
      <c r="Q133" s="238">
        <v>0.13614000000000001</v>
      </c>
      <c r="R133" s="238">
        <f>Q133*H133</f>
        <v>0.66300180000000009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167</v>
      </c>
      <c r="AT133" s="240" t="s">
        <v>162</v>
      </c>
      <c r="AU133" s="240" t="s">
        <v>85</v>
      </c>
      <c r="AY133" s="18" t="s">
        <v>160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83</v>
      </c>
      <c r="BK133" s="241">
        <f>ROUND(I133*H133,2)</f>
        <v>0</v>
      </c>
      <c r="BL133" s="18" t="s">
        <v>167</v>
      </c>
      <c r="BM133" s="240" t="s">
        <v>181</v>
      </c>
    </row>
    <row r="134" s="13" customFormat="1">
      <c r="A134" s="13"/>
      <c r="B134" s="242"/>
      <c r="C134" s="243"/>
      <c r="D134" s="244" t="s">
        <v>169</v>
      </c>
      <c r="E134" s="245" t="s">
        <v>1</v>
      </c>
      <c r="F134" s="246" t="s">
        <v>182</v>
      </c>
      <c r="G134" s="243"/>
      <c r="H134" s="245" t="s">
        <v>1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2" t="s">
        <v>169</v>
      </c>
      <c r="AU134" s="252" t="s">
        <v>85</v>
      </c>
      <c r="AV134" s="13" t="s">
        <v>83</v>
      </c>
      <c r="AW134" s="13" t="s">
        <v>33</v>
      </c>
      <c r="AX134" s="13" t="s">
        <v>76</v>
      </c>
      <c r="AY134" s="252" t="s">
        <v>160</v>
      </c>
    </row>
    <row r="135" s="14" customFormat="1">
      <c r="A135" s="14"/>
      <c r="B135" s="253"/>
      <c r="C135" s="254"/>
      <c r="D135" s="244" t="s">
        <v>169</v>
      </c>
      <c r="E135" s="255" t="s">
        <v>1</v>
      </c>
      <c r="F135" s="256" t="s">
        <v>183</v>
      </c>
      <c r="G135" s="254"/>
      <c r="H135" s="257">
        <v>2.3199999999999998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3" t="s">
        <v>169</v>
      </c>
      <c r="AU135" s="263" t="s">
        <v>85</v>
      </c>
      <c r="AV135" s="14" t="s">
        <v>85</v>
      </c>
      <c r="AW135" s="14" t="s">
        <v>33</v>
      </c>
      <c r="AX135" s="14" t="s">
        <v>76</v>
      </c>
      <c r="AY135" s="263" t="s">
        <v>160</v>
      </c>
    </row>
    <row r="136" s="14" customFormat="1">
      <c r="A136" s="14"/>
      <c r="B136" s="253"/>
      <c r="C136" s="254"/>
      <c r="D136" s="244" t="s">
        <v>169</v>
      </c>
      <c r="E136" s="255" t="s">
        <v>1</v>
      </c>
      <c r="F136" s="256" t="s">
        <v>184</v>
      </c>
      <c r="G136" s="254"/>
      <c r="H136" s="257">
        <v>2.5499999999999998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3" t="s">
        <v>169</v>
      </c>
      <c r="AU136" s="263" t="s">
        <v>85</v>
      </c>
      <c r="AV136" s="14" t="s">
        <v>85</v>
      </c>
      <c r="AW136" s="14" t="s">
        <v>33</v>
      </c>
      <c r="AX136" s="14" t="s">
        <v>76</v>
      </c>
      <c r="AY136" s="263" t="s">
        <v>160</v>
      </c>
    </row>
    <row r="137" s="15" customFormat="1">
      <c r="A137" s="15"/>
      <c r="B137" s="264"/>
      <c r="C137" s="265"/>
      <c r="D137" s="244" t="s">
        <v>169</v>
      </c>
      <c r="E137" s="266" t="s">
        <v>120</v>
      </c>
      <c r="F137" s="267" t="s">
        <v>185</v>
      </c>
      <c r="G137" s="265"/>
      <c r="H137" s="268">
        <v>4.8700000000000001</v>
      </c>
      <c r="I137" s="269"/>
      <c r="J137" s="265"/>
      <c r="K137" s="265"/>
      <c r="L137" s="270"/>
      <c r="M137" s="271"/>
      <c r="N137" s="272"/>
      <c r="O137" s="272"/>
      <c r="P137" s="272"/>
      <c r="Q137" s="272"/>
      <c r="R137" s="272"/>
      <c r="S137" s="272"/>
      <c r="T137" s="27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4" t="s">
        <v>169</v>
      </c>
      <c r="AU137" s="274" t="s">
        <v>85</v>
      </c>
      <c r="AV137" s="15" t="s">
        <v>167</v>
      </c>
      <c r="AW137" s="15" t="s">
        <v>33</v>
      </c>
      <c r="AX137" s="15" t="s">
        <v>83</v>
      </c>
      <c r="AY137" s="274" t="s">
        <v>160</v>
      </c>
    </row>
    <row r="138" s="2" customFormat="1" ht="44.25" customHeight="1">
      <c r="A138" s="39"/>
      <c r="B138" s="40"/>
      <c r="C138" s="229" t="s">
        <v>186</v>
      </c>
      <c r="D138" s="229" t="s">
        <v>162</v>
      </c>
      <c r="E138" s="230" t="s">
        <v>187</v>
      </c>
      <c r="F138" s="231" t="s">
        <v>188</v>
      </c>
      <c r="G138" s="232" t="s">
        <v>130</v>
      </c>
      <c r="H138" s="233">
        <v>194.80000000000001</v>
      </c>
      <c r="I138" s="234"/>
      <c r="J138" s="235">
        <f>ROUND(I138*H138,2)</f>
        <v>0</v>
      </c>
      <c r="K138" s="231" t="s">
        <v>166</v>
      </c>
      <c r="L138" s="45"/>
      <c r="M138" s="236" t="s">
        <v>1</v>
      </c>
      <c r="N138" s="237" t="s">
        <v>41</v>
      </c>
      <c r="O138" s="92"/>
      <c r="P138" s="238">
        <f>O138*H138</f>
        <v>0</v>
      </c>
      <c r="Q138" s="238">
        <v>0.00011</v>
      </c>
      <c r="R138" s="238">
        <f>Q138*H138</f>
        <v>0.021428000000000003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167</v>
      </c>
      <c r="AT138" s="240" t="s">
        <v>162</v>
      </c>
      <c r="AU138" s="240" t="s">
        <v>85</v>
      </c>
      <c r="AY138" s="18" t="s">
        <v>160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83</v>
      </c>
      <c r="BK138" s="241">
        <f>ROUND(I138*H138,2)</f>
        <v>0</v>
      </c>
      <c r="BL138" s="18" t="s">
        <v>167</v>
      </c>
      <c r="BM138" s="240" t="s">
        <v>189</v>
      </c>
    </row>
    <row r="139" s="13" customFormat="1">
      <c r="A139" s="13"/>
      <c r="B139" s="242"/>
      <c r="C139" s="243"/>
      <c r="D139" s="244" t="s">
        <v>169</v>
      </c>
      <c r="E139" s="245" t="s">
        <v>1</v>
      </c>
      <c r="F139" s="246" t="s">
        <v>190</v>
      </c>
      <c r="G139" s="243"/>
      <c r="H139" s="245" t="s">
        <v>1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2" t="s">
        <v>169</v>
      </c>
      <c r="AU139" s="252" t="s">
        <v>85</v>
      </c>
      <c r="AV139" s="13" t="s">
        <v>83</v>
      </c>
      <c r="AW139" s="13" t="s">
        <v>33</v>
      </c>
      <c r="AX139" s="13" t="s">
        <v>76</v>
      </c>
      <c r="AY139" s="252" t="s">
        <v>160</v>
      </c>
    </row>
    <row r="140" s="14" customFormat="1">
      <c r="A140" s="14"/>
      <c r="B140" s="253"/>
      <c r="C140" s="254"/>
      <c r="D140" s="244" t="s">
        <v>169</v>
      </c>
      <c r="E140" s="255" t="s">
        <v>1</v>
      </c>
      <c r="F140" s="256" t="s">
        <v>191</v>
      </c>
      <c r="G140" s="254"/>
      <c r="H140" s="257">
        <v>97.400000000000006</v>
      </c>
      <c r="I140" s="258"/>
      <c r="J140" s="254"/>
      <c r="K140" s="254"/>
      <c r="L140" s="259"/>
      <c r="M140" s="260"/>
      <c r="N140" s="261"/>
      <c r="O140" s="261"/>
      <c r="P140" s="261"/>
      <c r="Q140" s="261"/>
      <c r="R140" s="261"/>
      <c r="S140" s="261"/>
      <c r="T140" s="26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3" t="s">
        <v>169</v>
      </c>
      <c r="AU140" s="263" t="s">
        <v>85</v>
      </c>
      <c r="AV140" s="14" t="s">
        <v>85</v>
      </c>
      <c r="AW140" s="14" t="s">
        <v>33</v>
      </c>
      <c r="AX140" s="14" t="s">
        <v>76</v>
      </c>
      <c r="AY140" s="263" t="s">
        <v>160</v>
      </c>
    </row>
    <row r="141" s="13" customFormat="1">
      <c r="A141" s="13"/>
      <c r="B141" s="242"/>
      <c r="C141" s="243"/>
      <c r="D141" s="244" t="s">
        <v>169</v>
      </c>
      <c r="E141" s="245" t="s">
        <v>1</v>
      </c>
      <c r="F141" s="246" t="s">
        <v>192</v>
      </c>
      <c r="G141" s="243"/>
      <c r="H141" s="245" t="s">
        <v>1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2" t="s">
        <v>169</v>
      </c>
      <c r="AU141" s="252" t="s">
        <v>85</v>
      </c>
      <c r="AV141" s="13" t="s">
        <v>83</v>
      </c>
      <c r="AW141" s="13" t="s">
        <v>33</v>
      </c>
      <c r="AX141" s="13" t="s">
        <v>76</v>
      </c>
      <c r="AY141" s="252" t="s">
        <v>160</v>
      </c>
    </row>
    <row r="142" s="14" customFormat="1">
      <c r="A142" s="14"/>
      <c r="B142" s="253"/>
      <c r="C142" s="254"/>
      <c r="D142" s="244" t="s">
        <v>169</v>
      </c>
      <c r="E142" s="255" t="s">
        <v>1</v>
      </c>
      <c r="F142" s="256" t="s">
        <v>193</v>
      </c>
      <c r="G142" s="254"/>
      <c r="H142" s="257">
        <v>97.400000000000006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3" t="s">
        <v>169</v>
      </c>
      <c r="AU142" s="263" t="s">
        <v>85</v>
      </c>
      <c r="AV142" s="14" t="s">
        <v>85</v>
      </c>
      <c r="AW142" s="14" t="s">
        <v>33</v>
      </c>
      <c r="AX142" s="14" t="s">
        <v>76</v>
      </c>
      <c r="AY142" s="263" t="s">
        <v>160</v>
      </c>
    </row>
    <row r="143" s="15" customFormat="1">
      <c r="A143" s="15"/>
      <c r="B143" s="264"/>
      <c r="C143" s="265"/>
      <c r="D143" s="244" t="s">
        <v>169</v>
      </c>
      <c r="E143" s="266" t="s">
        <v>128</v>
      </c>
      <c r="F143" s="267" t="s">
        <v>185</v>
      </c>
      <c r="G143" s="265"/>
      <c r="H143" s="268">
        <v>194.80000000000001</v>
      </c>
      <c r="I143" s="269"/>
      <c r="J143" s="265"/>
      <c r="K143" s="265"/>
      <c r="L143" s="270"/>
      <c r="M143" s="271"/>
      <c r="N143" s="272"/>
      <c r="O143" s="272"/>
      <c r="P143" s="272"/>
      <c r="Q143" s="272"/>
      <c r="R143" s="272"/>
      <c r="S143" s="272"/>
      <c r="T143" s="27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4" t="s">
        <v>169</v>
      </c>
      <c r="AU143" s="274" t="s">
        <v>85</v>
      </c>
      <c r="AV143" s="15" t="s">
        <v>167</v>
      </c>
      <c r="AW143" s="15" t="s">
        <v>33</v>
      </c>
      <c r="AX143" s="15" t="s">
        <v>83</v>
      </c>
      <c r="AY143" s="274" t="s">
        <v>160</v>
      </c>
    </row>
    <row r="144" s="2" customFormat="1" ht="16.5" customHeight="1">
      <c r="A144" s="39"/>
      <c r="B144" s="40"/>
      <c r="C144" s="275" t="s">
        <v>194</v>
      </c>
      <c r="D144" s="275" t="s">
        <v>195</v>
      </c>
      <c r="E144" s="276" t="s">
        <v>196</v>
      </c>
      <c r="F144" s="277" t="s">
        <v>197</v>
      </c>
      <c r="G144" s="278" t="s">
        <v>118</v>
      </c>
      <c r="H144" s="279">
        <v>5.3570000000000002</v>
      </c>
      <c r="I144" s="280"/>
      <c r="J144" s="281">
        <f>ROUND(I144*H144,2)</f>
        <v>0</v>
      </c>
      <c r="K144" s="277" t="s">
        <v>166</v>
      </c>
      <c r="L144" s="282"/>
      <c r="M144" s="283" t="s">
        <v>1</v>
      </c>
      <c r="N144" s="284" t="s">
        <v>41</v>
      </c>
      <c r="O144" s="92"/>
      <c r="P144" s="238">
        <f>O144*H144</f>
        <v>0</v>
      </c>
      <c r="Q144" s="238">
        <v>0.55000000000000004</v>
      </c>
      <c r="R144" s="238">
        <f>Q144*H144</f>
        <v>2.9463500000000002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198</v>
      </c>
      <c r="AT144" s="240" t="s">
        <v>195</v>
      </c>
      <c r="AU144" s="240" t="s">
        <v>85</v>
      </c>
      <c r="AY144" s="18" t="s">
        <v>160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83</v>
      </c>
      <c r="BK144" s="241">
        <f>ROUND(I144*H144,2)</f>
        <v>0</v>
      </c>
      <c r="BL144" s="18" t="s">
        <v>167</v>
      </c>
      <c r="BM144" s="240" t="s">
        <v>199</v>
      </c>
    </row>
    <row r="145" s="13" customFormat="1">
      <c r="A145" s="13"/>
      <c r="B145" s="242"/>
      <c r="C145" s="243"/>
      <c r="D145" s="244" t="s">
        <v>169</v>
      </c>
      <c r="E145" s="245" t="s">
        <v>1</v>
      </c>
      <c r="F145" s="246" t="s">
        <v>200</v>
      </c>
      <c r="G145" s="243"/>
      <c r="H145" s="245" t="s">
        <v>1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2" t="s">
        <v>169</v>
      </c>
      <c r="AU145" s="252" t="s">
        <v>85</v>
      </c>
      <c r="AV145" s="13" t="s">
        <v>83</v>
      </c>
      <c r="AW145" s="13" t="s">
        <v>33</v>
      </c>
      <c r="AX145" s="13" t="s">
        <v>76</v>
      </c>
      <c r="AY145" s="252" t="s">
        <v>160</v>
      </c>
    </row>
    <row r="146" s="14" customFormat="1">
      <c r="A146" s="14"/>
      <c r="B146" s="253"/>
      <c r="C146" s="254"/>
      <c r="D146" s="244" t="s">
        <v>169</v>
      </c>
      <c r="E146" s="255" t="s">
        <v>1</v>
      </c>
      <c r="F146" s="256" t="s">
        <v>201</v>
      </c>
      <c r="G146" s="254"/>
      <c r="H146" s="257">
        <v>5.3570000000000002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3" t="s">
        <v>169</v>
      </c>
      <c r="AU146" s="263" t="s">
        <v>85</v>
      </c>
      <c r="AV146" s="14" t="s">
        <v>85</v>
      </c>
      <c r="AW146" s="14" t="s">
        <v>33</v>
      </c>
      <c r="AX146" s="14" t="s">
        <v>83</v>
      </c>
      <c r="AY146" s="263" t="s">
        <v>160</v>
      </c>
    </row>
    <row r="147" s="2" customFormat="1" ht="37.8" customHeight="1">
      <c r="A147" s="39"/>
      <c r="B147" s="40"/>
      <c r="C147" s="229" t="s">
        <v>202</v>
      </c>
      <c r="D147" s="229" t="s">
        <v>162</v>
      </c>
      <c r="E147" s="230" t="s">
        <v>203</v>
      </c>
      <c r="F147" s="231" t="s">
        <v>204</v>
      </c>
      <c r="G147" s="232" t="s">
        <v>130</v>
      </c>
      <c r="H147" s="233">
        <v>194.80000000000001</v>
      </c>
      <c r="I147" s="234"/>
      <c r="J147" s="235">
        <f>ROUND(I147*H147,2)</f>
        <v>0</v>
      </c>
      <c r="K147" s="231" t="s">
        <v>166</v>
      </c>
      <c r="L147" s="45"/>
      <c r="M147" s="236" t="s">
        <v>1</v>
      </c>
      <c r="N147" s="237" t="s">
        <v>41</v>
      </c>
      <c r="O147" s="92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167</v>
      </c>
      <c r="AT147" s="240" t="s">
        <v>162</v>
      </c>
      <c r="AU147" s="240" t="s">
        <v>85</v>
      </c>
      <c r="AY147" s="18" t="s">
        <v>160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83</v>
      </c>
      <c r="BK147" s="241">
        <f>ROUND(I147*H147,2)</f>
        <v>0</v>
      </c>
      <c r="BL147" s="18" t="s">
        <v>167</v>
      </c>
      <c r="BM147" s="240" t="s">
        <v>205</v>
      </c>
    </row>
    <row r="148" s="14" customFormat="1">
      <c r="A148" s="14"/>
      <c r="B148" s="253"/>
      <c r="C148" s="254"/>
      <c r="D148" s="244" t="s">
        <v>169</v>
      </c>
      <c r="E148" s="255" t="s">
        <v>1</v>
      </c>
      <c r="F148" s="256" t="s">
        <v>128</v>
      </c>
      <c r="G148" s="254"/>
      <c r="H148" s="257">
        <v>194.80000000000001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3" t="s">
        <v>169</v>
      </c>
      <c r="AU148" s="263" t="s">
        <v>85</v>
      </c>
      <c r="AV148" s="14" t="s">
        <v>85</v>
      </c>
      <c r="AW148" s="14" t="s">
        <v>33</v>
      </c>
      <c r="AX148" s="14" t="s">
        <v>83</v>
      </c>
      <c r="AY148" s="263" t="s">
        <v>160</v>
      </c>
    </row>
    <row r="149" s="2" customFormat="1" ht="44.25" customHeight="1">
      <c r="A149" s="39"/>
      <c r="B149" s="40"/>
      <c r="C149" s="229" t="s">
        <v>198</v>
      </c>
      <c r="D149" s="229" t="s">
        <v>162</v>
      </c>
      <c r="E149" s="230" t="s">
        <v>206</v>
      </c>
      <c r="F149" s="231" t="s">
        <v>207</v>
      </c>
      <c r="G149" s="232" t="s">
        <v>118</v>
      </c>
      <c r="H149" s="233">
        <v>48.700000000000003</v>
      </c>
      <c r="I149" s="234"/>
      <c r="J149" s="235">
        <f>ROUND(I149*H149,2)</f>
        <v>0</v>
      </c>
      <c r="K149" s="231" t="s">
        <v>166</v>
      </c>
      <c r="L149" s="45"/>
      <c r="M149" s="236" t="s">
        <v>1</v>
      </c>
      <c r="N149" s="237" t="s">
        <v>41</v>
      </c>
      <c r="O149" s="92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167</v>
      </c>
      <c r="AT149" s="240" t="s">
        <v>162</v>
      </c>
      <c r="AU149" s="240" t="s">
        <v>85</v>
      </c>
      <c r="AY149" s="18" t="s">
        <v>160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83</v>
      </c>
      <c r="BK149" s="241">
        <f>ROUND(I149*H149,2)</f>
        <v>0</v>
      </c>
      <c r="BL149" s="18" t="s">
        <v>167</v>
      </c>
      <c r="BM149" s="240" t="s">
        <v>208</v>
      </c>
    </row>
    <row r="150" s="2" customFormat="1">
      <c r="A150" s="39"/>
      <c r="B150" s="40"/>
      <c r="C150" s="41"/>
      <c r="D150" s="244" t="s">
        <v>209</v>
      </c>
      <c r="E150" s="41"/>
      <c r="F150" s="285" t="s">
        <v>210</v>
      </c>
      <c r="G150" s="41"/>
      <c r="H150" s="41"/>
      <c r="I150" s="286"/>
      <c r="J150" s="41"/>
      <c r="K150" s="41"/>
      <c r="L150" s="45"/>
      <c r="M150" s="287"/>
      <c r="N150" s="288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209</v>
      </c>
      <c r="AU150" s="18" t="s">
        <v>85</v>
      </c>
    </row>
    <row r="151" s="13" customFormat="1">
      <c r="A151" s="13"/>
      <c r="B151" s="242"/>
      <c r="C151" s="243"/>
      <c r="D151" s="244" t="s">
        <v>169</v>
      </c>
      <c r="E151" s="245" t="s">
        <v>1</v>
      </c>
      <c r="F151" s="246" t="s">
        <v>211</v>
      </c>
      <c r="G151" s="243"/>
      <c r="H151" s="245" t="s">
        <v>1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2" t="s">
        <v>169</v>
      </c>
      <c r="AU151" s="252" t="s">
        <v>85</v>
      </c>
      <c r="AV151" s="13" t="s">
        <v>83</v>
      </c>
      <c r="AW151" s="13" t="s">
        <v>33</v>
      </c>
      <c r="AX151" s="13" t="s">
        <v>76</v>
      </c>
      <c r="AY151" s="252" t="s">
        <v>160</v>
      </c>
    </row>
    <row r="152" s="13" customFormat="1">
      <c r="A152" s="13"/>
      <c r="B152" s="242"/>
      <c r="C152" s="243"/>
      <c r="D152" s="244" t="s">
        <v>169</v>
      </c>
      <c r="E152" s="245" t="s">
        <v>1</v>
      </c>
      <c r="F152" s="246" t="s">
        <v>190</v>
      </c>
      <c r="G152" s="243"/>
      <c r="H152" s="245" t="s">
        <v>1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2" t="s">
        <v>169</v>
      </c>
      <c r="AU152" s="252" t="s">
        <v>85</v>
      </c>
      <c r="AV152" s="13" t="s">
        <v>83</v>
      </c>
      <c r="AW152" s="13" t="s">
        <v>33</v>
      </c>
      <c r="AX152" s="13" t="s">
        <v>76</v>
      </c>
      <c r="AY152" s="252" t="s">
        <v>160</v>
      </c>
    </row>
    <row r="153" s="14" customFormat="1">
      <c r="A153" s="14"/>
      <c r="B153" s="253"/>
      <c r="C153" s="254"/>
      <c r="D153" s="244" t="s">
        <v>169</v>
      </c>
      <c r="E153" s="255" t="s">
        <v>1</v>
      </c>
      <c r="F153" s="256" t="s">
        <v>212</v>
      </c>
      <c r="G153" s="254"/>
      <c r="H153" s="257">
        <v>11.6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3" t="s">
        <v>169</v>
      </c>
      <c r="AU153" s="263" t="s">
        <v>85</v>
      </c>
      <c r="AV153" s="14" t="s">
        <v>85</v>
      </c>
      <c r="AW153" s="14" t="s">
        <v>33</v>
      </c>
      <c r="AX153" s="14" t="s">
        <v>76</v>
      </c>
      <c r="AY153" s="263" t="s">
        <v>160</v>
      </c>
    </row>
    <row r="154" s="14" customFormat="1">
      <c r="A154" s="14"/>
      <c r="B154" s="253"/>
      <c r="C154" s="254"/>
      <c r="D154" s="244" t="s">
        <v>169</v>
      </c>
      <c r="E154" s="255" t="s">
        <v>1</v>
      </c>
      <c r="F154" s="256" t="s">
        <v>213</v>
      </c>
      <c r="G154" s="254"/>
      <c r="H154" s="257">
        <v>12.75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3" t="s">
        <v>169</v>
      </c>
      <c r="AU154" s="263" t="s">
        <v>85</v>
      </c>
      <c r="AV154" s="14" t="s">
        <v>85</v>
      </c>
      <c r="AW154" s="14" t="s">
        <v>33</v>
      </c>
      <c r="AX154" s="14" t="s">
        <v>76</v>
      </c>
      <c r="AY154" s="263" t="s">
        <v>160</v>
      </c>
    </row>
    <row r="155" s="16" customFormat="1">
      <c r="A155" s="16"/>
      <c r="B155" s="289"/>
      <c r="C155" s="290"/>
      <c r="D155" s="244" t="s">
        <v>169</v>
      </c>
      <c r="E155" s="291" t="s">
        <v>116</v>
      </c>
      <c r="F155" s="292" t="s">
        <v>214</v>
      </c>
      <c r="G155" s="290"/>
      <c r="H155" s="293">
        <v>24.350000000000001</v>
      </c>
      <c r="I155" s="294"/>
      <c r="J155" s="290"/>
      <c r="K155" s="290"/>
      <c r="L155" s="295"/>
      <c r="M155" s="296"/>
      <c r="N155" s="297"/>
      <c r="O155" s="297"/>
      <c r="P155" s="297"/>
      <c r="Q155" s="297"/>
      <c r="R155" s="297"/>
      <c r="S155" s="297"/>
      <c r="T155" s="298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T155" s="299" t="s">
        <v>169</v>
      </c>
      <c r="AU155" s="299" t="s">
        <v>85</v>
      </c>
      <c r="AV155" s="16" t="s">
        <v>96</v>
      </c>
      <c r="AW155" s="16" t="s">
        <v>33</v>
      </c>
      <c r="AX155" s="16" t="s">
        <v>76</v>
      </c>
      <c r="AY155" s="299" t="s">
        <v>160</v>
      </c>
    </row>
    <row r="156" s="13" customFormat="1">
      <c r="A156" s="13"/>
      <c r="B156" s="242"/>
      <c r="C156" s="243"/>
      <c r="D156" s="244" t="s">
        <v>169</v>
      </c>
      <c r="E156" s="245" t="s">
        <v>1</v>
      </c>
      <c r="F156" s="246" t="s">
        <v>192</v>
      </c>
      <c r="G156" s="243"/>
      <c r="H156" s="245" t="s">
        <v>1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2" t="s">
        <v>169</v>
      </c>
      <c r="AU156" s="252" t="s">
        <v>85</v>
      </c>
      <c r="AV156" s="13" t="s">
        <v>83</v>
      </c>
      <c r="AW156" s="13" t="s">
        <v>33</v>
      </c>
      <c r="AX156" s="13" t="s">
        <v>76</v>
      </c>
      <c r="AY156" s="252" t="s">
        <v>160</v>
      </c>
    </row>
    <row r="157" s="14" customFormat="1">
      <c r="A157" s="14"/>
      <c r="B157" s="253"/>
      <c r="C157" s="254"/>
      <c r="D157" s="244" t="s">
        <v>169</v>
      </c>
      <c r="E157" s="255" t="s">
        <v>1</v>
      </c>
      <c r="F157" s="256" t="s">
        <v>212</v>
      </c>
      <c r="G157" s="254"/>
      <c r="H157" s="257">
        <v>11.6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3" t="s">
        <v>169</v>
      </c>
      <c r="AU157" s="263" t="s">
        <v>85</v>
      </c>
      <c r="AV157" s="14" t="s">
        <v>85</v>
      </c>
      <c r="AW157" s="14" t="s">
        <v>33</v>
      </c>
      <c r="AX157" s="14" t="s">
        <v>76</v>
      </c>
      <c r="AY157" s="263" t="s">
        <v>160</v>
      </c>
    </row>
    <row r="158" s="14" customFormat="1">
      <c r="A158" s="14"/>
      <c r="B158" s="253"/>
      <c r="C158" s="254"/>
      <c r="D158" s="244" t="s">
        <v>169</v>
      </c>
      <c r="E158" s="255" t="s">
        <v>1</v>
      </c>
      <c r="F158" s="256" t="s">
        <v>213</v>
      </c>
      <c r="G158" s="254"/>
      <c r="H158" s="257">
        <v>12.75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3" t="s">
        <v>169</v>
      </c>
      <c r="AU158" s="263" t="s">
        <v>85</v>
      </c>
      <c r="AV158" s="14" t="s">
        <v>85</v>
      </c>
      <c r="AW158" s="14" t="s">
        <v>33</v>
      </c>
      <c r="AX158" s="14" t="s">
        <v>76</v>
      </c>
      <c r="AY158" s="263" t="s">
        <v>160</v>
      </c>
    </row>
    <row r="159" s="15" customFormat="1">
      <c r="A159" s="15"/>
      <c r="B159" s="264"/>
      <c r="C159" s="265"/>
      <c r="D159" s="244" t="s">
        <v>169</v>
      </c>
      <c r="E159" s="266" t="s">
        <v>1</v>
      </c>
      <c r="F159" s="267" t="s">
        <v>185</v>
      </c>
      <c r="G159" s="265"/>
      <c r="H159" s="268">
        <v>48.700000000000003</v>
      </c>
      <c r="I159" s="269"/>
      <c r="J159" s="265"/>
      <c r="K159" s="265"/>
      <c r="L159" s="270"/>
      <c r="M159" s="271"/>
      <c r="N159" s="272"/>
      <c r="O159" s="272"/>
      <c r="P159" s="272"/>
      <c r="Q159" s="272"/>
      <c r="R159" s="272"/>
      <c r="S159" s="272"/>
      <c r="T159" s="27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4" t="s">
        <v>169</v>
      </c>
      <c r="AU159" s="274" t="s">
        <v>85</v>
      </c>
      <c r="AV159" s="15" t="s">
        <v>167</v>
      </c>
      <c r="AW159" s="15" t="s">
        <v>33</v>
      </c>
      <c r="AX159" s="15" t="s">
        <v>83</v>
      </c>
      <c r="AY159" s="274" t="s">
        <v>160</v>
      </c>
    </row>
    <row r="160" s="2" customFormat="1" ht="44.25" customHeight="1">
      <c r="A160" s="39"/>
      <c r="B160" s="40"/>
      <c r="C160" s="229" t="s">
        <v>215</v>
      </c>
      <c r="D160" s="229" t="s">
        <v>162</v>
      </c>
      <c r="E160" s="230" t="s">
        <v>216</v>
      </c>
      <c r="F160" s="231" t="s">
        <v>217</v>
      </c>
      <c r="G160" s="232" t="s">
        <v>118</v>
      </c>
      <c r="H160" s="233">
        <v>48.700000000000003</v>
      </c>
      <c r="I160" s="234"/>
      <c r="J160" s="235">
        <f>ROUND(I160*H160,2)</f>
        <v>0</v>
      </c>
      <c r="K160" s="231" t="s">
        <v>166</v>
      </c>
      <c r="L160" s="45"/>
      <c r="M160" s="236" t="s">
        <v>1</v>
      </c>
      <c r="N160" s="237" t="s">
        <v>41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167</v>
      </c>
      <c r="AT160" s="240" t="s">
        <v>162</v>
      </c>
      <c r="AU160" s="240" t="s">
        <v>85</v>
      </c>
      <c r="AY160" s="18" t="s">
        <v>160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83</v>
      </c>
      <c r="BK160" s="241">
        <f>ROUND(I160*H160,2)</f>
        <v>0</v>
      </c>
      <c r="BL160" s="18" t="s">
        <v>167</v>
      </c>
      <c r="BM160" s="240" t="s">
        <v>218</v>
      </c>
    </row>
    <row r="161" s="2" customFormat="1" ht="62.7" customHeight="1">
      <c r="A161" s="39"/>
      <c r="B161" s="40"/>
      <c r="C161" s="229" t="s">
        <v>219</v>
      </c>
      <c r="D161" s="229" t="s">
        <v>162</v>
      </c>
      <c r="E161" s="230" t="s">
        <v>220</v>
      </c>
      <c r="F161" s="231" t="s">
        <v>221</v>
      </c>
      <c r="G161" s="232" t="s">
        <v>118</v>
      </c>
      <c r="H161" s="233">
        <v>48.700000000000003</v>
      </c>
      <c r="I161" s="234"/>
      <c r="J161" s="235">
        <f>ROUND(I161*H161,2)</f>
        <v>0</v>
      </c>
      <c r="K161" s="231" t="s">
        <v>166</v>
      </c>
      <c r="L161" s="45"/>
      <c r="M161" s="236" t="s">
        <v>1</v>
      </c>
      <c r="N161" s="237" t="s">
        <v>41</v>
      </c>
      <c r="O161" s="92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167</v>
      </c>
      <c r="AT161" s="240" t="s">
        <v>162</v>
      </c>
      <c r="AU161" s="240" t="s">
        <v>85</v>
      </c>
      <c r="AY161" s="18" t="s">
        <v>160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83</v>
      </c>
      <c r="BK161" s="241">
        <f>ROUND(I161*H161,2)</f>
        <v>0</v>
      </c>
      <c r="BL161" s="18" t="s">
        <v>167</v>
      </c>
      <c r="BM161" s="240" t="s">
        <v>222</v>
      </c>
    </row>
    <row r="162" s="13" customFormat="1">
      <c r="A162" s="13"/>
      <c r="B162" s="242"/>
      <c r="C162" s="243"/>
      <c r="D162" s="244" t="s">
        <v>169</v>
      </c>
      <c r="E162" s="245" t="s">
        <v>1</v>
      </c>
      <c r="F162" s="246" t="s">
        <v>223</v>
      </c>
      <c r="G162" s="243"/>
      <c r="H162" s="245" t="s">
        <v>1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2" t="s">
        <v>169</v>
      </c>
      <c r="AU162" s="252" t="s">
        <v>85</v>
      </c>
      <c r="AV162" s="13" t="s">
        <v>83</v>
      </c>
      <c r="AW162" s="13" t="s">
        <v>33</v>
      </c>
      <c r="AX162" s="13" t="s">
        <v>76</v>
      </c>
      <c r="AY162" s="252" t="s">
        <v>160</v>
      </c>
    </row>
    <row r="163" s="14" customFormat="1">
      <c r="A163" s="14"/>
      <c r="B163" s="253"/>
      <c r="C163" s="254"/>
      <c r="D163" s="244" t="s">
        <v>169</v>
      </c>
      <c r="E163" s="255" t="s">
        <v>1</v>
      </c>
      <c r="F163" s="256" t="s">
        <v>224</v>
      </c>
      <c r="G163" s="254"/>
      <c r="H163" s="257">
        <v>48.700000000000003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3" t="s">
        <v>169</v>
      </c>
      <c r="AU163" s="263" t="s">
        <v>85</v>
      </c>
      <c r="AV163" s="14" t="s">
        <v>85</v>
      </c>
      <c r="AW163" s="14" t="s">
        <v>33</v>
      </c>
      <c r="AX163" s="14" t="s">
        <v>83</v>
      </c>
      <c r="AY163" s="263" t="s">
        <v>160</v>
      </c>
    </row>
    <row r="164" s="2" customFormat="1" ht="37.8" customHeight="1">
      <c r="A164" s="39"/>
      <c r="B164" s="40"/>
      <c r="C164" s="229" t="s">
        <v>225</v>
      </c>
      <c r="D164" s="229" t="s">
        <v>162</v>
      </c>
      <c r="E164" s="230" t="s">
        <v>226</v>
      </c>
      <c r="F164" s="231" t="s">
        <v>227</v>
      </c>
      <c r="G164" s="232" t="s">
        <v>118</v>
      </c>
      <c r="H164" s="233">
        <v>24.350000000000001</v>
      </c>
      <c r="I164" s="234"/>
      <c r="J164" s="235">
        <f>ROUND(I164*H164,2)</f>
        <v>0</v>
      </c>
      <c r="K164" s="231" t="s">
        <v>166</v>
      </c>
      <c r="L164" s="45"/>
      <c r="M164" s="236" t="s">
        <v>1</v>
      </c>
      <c r="N164" s="237" t="s">
        <v>41</v>
      </c>
      <c r="O164" s="92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167</v>
      </c>
      <c r="AT164" s="240" t="s">
        <v>162</v>
      </c>
      <c r="AU164" s="240" t="s">
        <v>85</v>
      </c>
      <c r="AY164" s="18" t="s">
        <v>160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83</v>
      </c>
      <c r="BK164" s="241">
        <f>ROUND(I164*H164,2)</f>
        <v>0</v>
      </c>
      <c r="BL164" s="18" t="s">
        <v>167</v>
      </c>
      <c r="BM164" s="240" t="s">
        <v>228</v>
      </c>
    </row>
    <row r="165" s="14" customFormat="1">
      <c r="A165" s="14"/>
      <c r="B165" s="253"/>
      <c r="C165" s="254"/>
      <c r="D165" s="244" t="s">
        <v>169</v>
      </c>
      <c r="E165" s="255" t="s">
        <v>1</v>
      </c>
      <c r="F165" s="256" t="s">
        <v>116</v>
      </c>
      <c r="G165" s="254"/>
      <c r="H165" s="257">
        <v>24.350000000000001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3" t="s">
        <v>169</v>
      </c>
      <c r="AU165" s="263" t="s">
        <v>85</v>
      </c>
      <c r="AV165" s="14" t="s">
        <v>85</v>
      </c>
      <c r="AW165" s="14" t="s">
        <v>33</v>
      </c>
      <c r="AX165" s="14" t="s">
        <v>83</v>
      </c>
      <c r="AY165" s="263" t="s">
        <v>160</v>
      </c>
    </row>
    <row r="166" s="12" customFormat="1" ht="22.8" customHeight="1">
      <c r="A166" s="12"/>
      <c r="B166" s="213"/>
      <c r="C166" s="214"/>
      <c r="D166" s="215" t="s">
        <v>75</v>
      </c>
      <c r="E166" s="227" t="s">
        <v>85</v>
      </c>
      <c r="F166" s="227" t="s">
        <v>229</v>
      </c>
      <c r="G166" s="214"/>
      <c r="H166" s="214"/>
      <c r="I166" s="217"/>
      <c r="J166" s="228">
        <f>BK166</f>
        <v>0</v>
      </c>
      <c r="K166" s="214"/>
      <c r="L166" s="219"/>
      <c r="M166" s="220"/>
      <c r="N166" s="221"/>
      <c r="O166" s="221"/>
      <c r="P166" s="222">
        <f>SUM(P167:P200)</f>
        <v>0</v>
      </c>
      <c r="Q166" s="221"/>
      <c r="R166" s="222">
        <f>SUM(R167:R200)</f>
        <v>1.2765012000000002</v>
      </c>
      <c r="S166" s="221"/>
      <c r="T166" s="223">
        <f>SUM(T167:T200)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4" t="s">
        <v>83</v>
      </c>
      <c r="AT166" s="225" t="s">
        <v>75</v>
      </c>
      <c r="AU166" s="225" t="s">
        <v>83</v>
      </c>
      <c r="AY166" s="224" t="s">
        <v>160</v>
      </c>
      <c r="BK166" s="226">
        <f>SUM(BK167:BK200)</f>
        <v>0</v>
      </c>
    </row>
    <row r="167" s="2" customFormat="1" ht="37.8" customHeight="1">
      <c r="A167" s="39"/>
      <c r="B167" s="40"/>
      <c r="C167" s="229" t="s">
        <v>230</v>
      </c>
      <c r="D167" s="229" t="s">
        <v>162</v>
      </c>
      <c r="E167" s="230" t="s">
        <v>231</v>
      </c>
      <c r="F167" s="231" t="s">
        <v>232</v>
      </c>
      <c r="G167" s="232" t="s">
        <v>126</v>
      </c>
      <c r="H167" s="233">
        <v>40</v>
      </c>
      <c r="I167" s="234"/>
      <c r="J167" s="235">
        <f>ROUND(I167*H167,2)</f>
        <v>0</v>
      </c>
      <c r="K167" s="231" t="s">
        <v>166</v>
      </c>
      <c r="L167" s="45"/>
      <c r="M167" s="236" t="s">
        <v>1</v>
      </c>
      <c r="N167" s="237" t="s">
        <v>41</v>
      </c>
      <c r="O167" s="92"/>
      <c r="P167" s="238">
        <f>O167*H167</f>
        <v>0</v>
      </c>
      <c r="Q167" s="238">
        <v>0.00018000000000000001</v>
      </c>
      <c r="R167" s="238">
        <f>Q167*H167</f>
        <v>0.0072000000000000007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167</v>
      </c>
      <c r="AT167" s="240" t="s">
        <v>162</v>
      </c>
      <c r="AU167" s="240" t="s">
        <v>85</v>
      </c>
      <c r="AY167" s="18" t="s">
        <v>160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83</v>
      </c>
      <c r="BK167" s="241">
        <f>ROUND(I167*H167,2)</f>
        <v>0</v>
      </c>
      <c r="BL167" s="18" t="s">
        <v>167</v>
      </c>
      <c r="BM167" s="240" t="s">
        <v>233</v>
      </c>
    </row>
    <row r="168" s="2" customFormat="1">
      <c r="A168" s="39"/>
      <c r="B168" s="40"/>
      <c r="C168" s="41"/>
      <c r="D168" s="244" t="s">
        <v>209</v>
      </c>
      <c r="E168" s="41"/>
      <c r="F168" s="285" t="s">
        <v>234</v>
      </c>
      <c r="G168" s="41"/>
      <c r="H168" s="41"/>
      <c r="I168" s="286"/>
      <c r="J168" s="41"/>
      <c r="K168" s="41"/>
      <c r="L168" s="45"/>
      <c r="M168" s="287"/>
      <c r="N168" s="288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209</v>
      </c>
      <c r="AU168" s="18" t="s">
        <v>85</v>
      </c>
    </row>
    <row r="169" s="13" customFormat="1">
      <c r="A169" s="13"/>
      <c r="B169" s="242"/>
      <c r="C169" s="243"/>
      <c r="D169" s="244" t="s">
        <v>169</v>
      </c>
      <c r="E169" s="245" t="s">
        <v>1</v>
      </c>
      <c r="F169" s="246" t="s">
        <v>235</v>
      </c>
      <c r="G169" s="243"/>
      <c r="H169" s="245" t="s">
        <v>1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2" t="s">
        <v>169</v>
      </c>
      <c r="AU169" s="252" t="s">
        <v>85</v>
      </c>
      <c r="AV169" s="13" t="s">
        <v>83</v>
      </c>
      <c r="AW169" s="13" t="s">
        <v>33</v>
      </c>
      <c r="AX169" s="13" t="s">
        <v>76</v>
      </c>
      <c r="AY169" s="252" t="s">
        <v>160</v>
      </c>
    </row>
    <row r="170" s="14" customFormat="1">
      <c r="A170" s="14"/>
      <c r="B170" s="253"/>
      <c r="C170" s="254"/>
      <c r="D170" s="244" t="s">
        <v>169</v>
      </c>
      <c r="E170" s="255" t="s">
        <v>1</v>
      </c>
      <c r="F170" s="256" t="s">
        <v>236</v>
      </c>
      <c r="G170" s="254"/>
      <c r="H170" s="257">
        <v>40</v>
      </c>
      <c r="I170" s="258"/>
      <c r="J170" s="254"/>
      <c r="K170" s="254"/>
      <c r="L170" s="259"/>
      <c r="M170" s="260"/>
      <c r="N170" s="261"/>
      <c r="O170" s="261"/>
      <c r="P170" s="261"/>
      <c r="Q170" s="261"/>
      <c r="R170" s="261"/>
      <c r="S170" s="261"/>
      <c r="T170" s="26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3" t="s">
        <v>169</v>
      </c>
      <c r="AU170" s="263" t="s">
        <v>85</v>
      </c>
      <c r="AV170" s="14" t="s">
        <v>85</v>
      </c>
      <c r="AW170" s="14" t="s">
        <v>33</v>
      </c>
      <c r="AX170" s="14" t="s">
        <v>83</v>
      </c>
      <c r="AY170" s="263" t="s">
        <v>160</v>
      </c>
    </row>
    <row r="171" s="2" customFormat="1" ht="21.75" customHeight="1">
      <c r="A171" s="39"/>
      <c r="B171" s="40"/>
      <c r="C171" s="229" t="s">
        <v>237</v>
      </c>
      <c r="D171" s="229" t="s">
        <v>162</v>
      </c>
      <c r="E171" s="230" t="s">
        <v>238</v>
      </c>
      <c r="F171" s="231" t="s">
        <v>239</v>
      </c>
      <c r="G171" s="232" t="s">
        <v>118</v>
      </c>
      <c r="H171" s="233">
        <v>1.272</v>
      </c>
      <c r="I171" s="234"/>
      <c r="J171" s="235">
        <f>ROUND(I171*H171,2)</f>
        <v>0</v>
      </c>
      <c r="K171" s="231" t="s">
        <v>166</v>
      </c>
      <c r="L171" s="45"/>
      <c r="M171" s="236" t="s">
        <v>1</v>
      </c>
      <c r="N171" s="237" t="s">
        <v>41</v>
      </c>
      <c r="O171" s="92"/>
      <c r="P171" s="238">
        <f>O171*H171</f>
        <v>0</v>
      </c>
      <c r="Q171" s="238">
        <v>0.04095</v>
      </c>
      <c r="R171" s="238">
        <f>Q171*H171</f>
        <v>0.0520884</v>
      </c>
      <c r="S171" s="238">
        <v>0</v>
      </c>
      <c r="T171" s="23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0" t="s">
        <v>167</v>
      </c>
      <c r="AT171" s="240" t="s">
        <v>162</v>
      </c>
      <c r="AU171" s="240" t="s">
        <v>85</v>
      </c>
      <c r="AY171" s="18" t="s">
        <v>160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8" t="s">
        <v>83</v>
      </c>
      <c r="BK171" s="241">
        <f>ROUND(I171*H171,2)</f>
        <v>0</v>
      </c>
      <c r="BL171" s="18" t="s">
        <v>167</v>
      </c>
      <c r="BM171" s="240" t="s">
        <v>240</v>
      </c>
    </row>
    <row r="172" s="13" customFormat="1">
      <c r="A172" s="13"/>
      <c r="B172" s="242"/>
      <c r="C172" s="243"/>
      <c r="D172" s="244" t="s">
        <v>169</v>
      </c>
      <c r="E172" s="245" t="s">
        <v>1</v>
      </c>
      <c r="F172" s="246" t="s">
        <v>241</v>
      </c>
      <c r="G172" s="243"/>
      <c r="H172" s="245" t="s">
        <v>1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2" t="s">
        <v>169</v>
      </c>
      <c r="AU172" s="252" t="s">
        <v>85</v>
      </c>
      <c r="AV172" s="13" t="s">
        <v>83</v>
      </c>
      <c r="AW172" s="13" t="s">
        <v>33</v>
      </c>
      <c r="AX172" s="13" t="s">
        <v>76</v>
      </c>
      <c r="AY172" s="252" t="s">
        <v>160</v>
      </c>
    </row>
    <row r="173" s="14" customFormat="1">
      <c r="A173" s="14"/>
      <c r="B173" s="253"/>
      <c r="C173" s="254"/>
      <c r="D173" s="244" t="s">
        <v>169</v>
      </c>
      <c r="E173" s="255" t="s">
        <v>1</v>
      </c>
      <c r="F173" s="256" t="s">
        <v>242</v>
      </c>
      <c r="G173" s="254"/>
      <c r="H173" s="257">
        <v>1.272</v>
      </c>
      <c r="I173" s="258"/>
      <c r="J173" s="254"/>
      <c r="K173" s="254"/>
      <c r="L173" s="259"/>
      <c r="M173" s="260"/>
      <c r="N173" s="261"/>
      <c r="O173" s="261"/>
      <c r="P173" s="261"/>
      <c r="Q173" s="261"/>
      <c r="R173" s="261"/>
      <c r="S173" s="261"/>
      <c r="T173" s="26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3" t="s">
        <v>169</v>
      </c>
      <c r="AU173" s="263" t="s">
        <v>85</v>
      </c>
      <c r="AV173" s="14" t="s">
        <v>85</v>
      </c>
      <c r="AW173" s="14" t="s">
        <v>33</v>
      </c>
      <c r="AX173" s="14" t="s">
        <v>83</v>
      </c>
      <c r="AY173" s="263" t="s">
        <v>160</v>
      </c>
    </row>
    <row r="174" s="2" customFormat="1" ht="37.8" customHeight="1">
      <c r="A174" s="39"/>
      <c r="B174" s="40"/>
      <c r="C174" s="229" t="s">
        <v>243</v>
      </c>
      <c r="D174" s="229" t="s">
        <v>162</v>
      </c>
      <c r="E174" s="230" t="s">
        <v>244</v>
      </c>
      <c r="F174" s="231" t="s">
        <v>245</v>
      </c>
      <c r="G174" s="232" t="s">
        <v>126</v>
      </c>
      <c r="H174" s="233">
        <v>64</v>
      </c>
      <c r="I174" s="234"/>
      <c r="J174" s="235">
        <f>ROUND(I174*H174,2)</f>
        <v>0</v>
      </c>
      <c r="K174" s="231" t="s">
        <v>166</v>
      </c>
      <c r="L174" s="45"/>
      <c r="M174" s="236" t="s">
        <v>1</v>
      </c>
      <c r="N174" s="237" t="s">
        <v>41</v>
      </c>
      <c r="O174" s="92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0" t="s">
        <v>167</v>
      </c>
      <c r="AT174" s="240" t="s">
        <v>162</v>
      </c>
      <c r="AU174" s="240" t="s">
        <v>85</v>
      </c>
      <c r="AY174" s="18" t="s">
        <v>160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83</v>
      </c>
      <c r="BK174" s="241">
        <f>ROUND(I174*H174,2)</f>
        <v>0</v>
      </c>
      <c r="BL174" s="18" t="s">
        <v>167</v>
      </c>
      <c r="BM174" s="240" t="s">
        <v>246</v>
      </c>
    </row>
    <row r="175" s="13" customFormat="1">
      <c r="A175" s="13"/>
      <c r="B175" s="242"/>
      <c r="C175" s="243"/>
      <c r="D175" s="244" t="s">
        <v>169</v>
      </c>
      <c r="E175" s="245" t="s">
        <v>1</v>
      </c>
      <c r="F175" s="246" t="s">
        <v>247</v>
      </c>
      <c r="G175" s="243"/>
      <c r="H175" s="245" t="s">
        <v>1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2" t="s">
        <v>169</v>
      </c>
      <c r="AU175" s="252" t="s">
        <v>85</v>
      </c>
      <c r="AV175" s="13" t="s">
        <v>83</v>
      </c>
      <c r="AW175" s="13" t="s">
        <v>33</v>
      </c>
      <c r="AX175" s="13" t="s">
        <v>76</v>
      </c>
      <c r="AY175" s="252" t="s">
        <v>160</v>
      </c>
    </row>
    <row r="176" s="14" customFormat="1">
      <c r="A176" s="14"/>
      <c r="B176" s="253"/>
      <c r="C176" s="254"/>
      <c r="D176" s="244" t="s">
        <v>169</v>
      </c>
      <c r="E176" s="255" t="s">
        <v>1</v>
      </c>
      <c r="F176" s="256" t="s">
        <v>248</v>
      </c>
      <c r="G176" s="254"/>
      <c r="H176" s="257">
        <v>32</v>
      </c>
      <c r="I176" s="258"/>
      <c r="J176" s="254"/>
      <c r="K176" s="254"/>
      <c r="L176" s="259"/>
      <c r="M176" s="260"/>
      <c r="N176" s="261"/>
      <c r="O176" s="261"/>
      <c r="P176" s="261"/>
      <c r="Q176" s="261"/>
      <c r="R176" s="261"/>
      <c r="S176" s="261"/>
      <c r="T176" s="26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3" t="s">
        <v>169</v>
      </c>
      <c r="AU176" s="263" t="s">
        <v>85</v>
      </c>
      <c r="AV176" s="14" t="s">
        <v>85</v>
      </c>
      <c r="AW176" s="14" t="s">
        <v>33</v>
      </c>
      <c r="AX176" s="14" t="s">
        <v>76</v>
      </c>
      <c r="AY176" s="263" t="s">
        <v>160</v>
      </c>
    </row>
    <row r="177" s="13" customFormat="1">
      <c r="A177" s="13"/>
      <c r="B177" s="242"/>
      <c r="C177" s="243"/>
      <c r="D177" s="244" t="s">
        <v>169</v>
      </c>
      <c r="E177" s="245" t="s">
        <v>1</v>
      </c>
      <c r="F177" s="246" t="s">
        <v>192</v>
      </c>
      <c r="G177" s="243"/>
      <c r="H177" s="245" t="s">
        <v>1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2" t="s">
        <v>169</v>
      </c>
      <c r="AU177" s="252" t="s">
        <v>85</v>
      </c>
      <c r="AV177" s="13" t="s">
        <v>83</v>
      </c>
      <c r="AW177" s="13" t="s">
        <v>33</v>
      </c>
      <c r="AX177" s="13" t="s">
        <v>76</v>
      </c>
      <c r="AY177" s="252" t="s">
        <v>160</v>
      </c>
    </row>
    <row r="178" s="14" customFormat="1">
      <c r="A178" s="14"/>
      <c r="B178" s="253"/>
      <c r="C178" s="254"/>
      <c r="D178" s="244" t="s">
        <v>169</v>
      </c>
      <c r="E178" s="255" t="s">
        <v>1</v>
      </c>
      <c r="F178" s="256" t="s">
        <v>248</v>
      </c>
      <c r="G178" s="254"/>
      <c r="H178" s="257">
        <v>32</v>
      </c>
      <c r="I178" s="258"/>
      <c r="J178" s="254"/>
      <c r="K178" s="254"/>
      <c r="L178" s="259"/>
      <c r="M178" s="260"/>
      <c r="N178" s="261"/>
      <c r="O178" s="261"/>
      <c r="P178" s="261"/>
      <c r="Q178" s="261"/>
      <c r="R178" s="261"/>
      <c r="S178" s="261"/>
      <c r="T178" s="26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3" t="s">
        <v>169</v>
      </c>
      <c r="AU178" s="263" t="s">
        <v>85</v>
      </c>
      <c r="AV178" s="14" t="s">
        <v>85</v>
      </c>
      <c r="AW178" s="14" t="s">
        <v>33</v>
      </c>
      <c r="AX178" s="14" t="s">
        <v>76</v>
      </c>
      <c r="AY178" s="263" t="s">
        <v>160</v>
      </c>
    </row>
    <row r="179" s="15" customFormat="1">
      <c r="A179" s="15"/>
      <c r="B179" s="264"/>
      <c r="C179" s="265"/>
      <c r="D179" s="244" t="s">
        <v>169</v>
      </c>
      <c r="E179" s="266" t="s">
        <v>124</v>
      </c>
      <c r="F179" s="267" t="s">
        <v>185</v>
      </c>
      <c r="G179" s="265"/>
      <c r="H179" s="268">
        <v>64</v>
      </c>
      <c r="I179" s="269"/>
      <c r="J179" s="265"/>
      <c r="K179" s="265"/>
      <c r="L179" s="270"/>
      <c r="M179" s="271"/>
      <c r="N179" s="272"/>
      <c r="O179" s="272"/>
      <c r="P179" s="272"/>
      <c r="Q179" s="272"/>
      <c r="R179" s="272"/>
      <c r="S179" s="272"/>
      <c r="T179" s="27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4" t="s">
        <v>169</v>
      </c>
      <c r="AU179" s="274" t="s">
        <v>85</v>
      </c>
      <c r="AV179" s="15" t="s">
        <v>167</v>
      </c>
      <c r="AW179" s="15" t="s">
        <v>33</v>
      </c>
      <c r="AX179" s="15" t="s">
        <v>83</v>
      </c>
      <c r="AY179" s="274" t="s">
        <v>160</v>
      </c>
    </row>
    <row r="180" s="2" customFormat="1" ht="16.5" customHeight="1">
      <c r="A180" s="39"/>
      <c r="B180" s="40"/>
      <c r="C180" s="275" t="s">
        <v>8</v>
      </c>
      <c r="D180" s="275" t="s">
        <v>195</v>
      </c>
      <c r="E180" s="276" t="s">
        <v>249</v>
      </c>
      <c r="F180" s="277" t="s">
        <v>250</v>
      </c>
      <c r="G180" s="278" t="s">
        <v>118</v>
      </c>
      <c r="H180" s="279">
        <v>1.399</v>
      </c>
      <c r="I180" s="280"/>
      <c r="J180" s="281">
        <f>ROUND(I180*H180,2)</f>
        <v>0</v>
      </c>
      <c r="K180" s="277" t="s">
        <v>166</v>
      </c>
      <c r="L180" s="282"/>
      <c r="M180" s="283" t="s">
        <v>1</v>
      </c>
      <c r="N180" s="284" t="s">
        <v>41</v>
      </c>
      <c r="O180" s="92"/>
      <c r="P180" s="238">
        <f>O180*H180</f>
        <v>0</v>
      </c>
      <c r="Q180" s="238">
        <v>0.65000000000000002</v>
      </c>
      <c r="R180" s="238">
        <f>Q180*H180</f>
        <v>0.90934999999999999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198</v>
      </c>
      <c r="AT180" s="240" t="s">
        <v>195</v>
      </c>
      <c r="AU180" s="240" t="s">
        <v>85</v>
      </c>
      <c r="AY180" s="18" t="s">
        <v>160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83</v>
      </c>
      <c r="BK180" s="241">
        <f>ROUND(I180*H180,2)</f>
        <v>0</v>
      </c>
      <c r="BL180" s="18" t="s">
        <v>167</v>
      </c>
      <c r="BM180" s="240" t="s">
        <v>251</v>
      </c>
    </row>
    <row r="181" s="13" customFormat="1">
      <c r="A181" s="13"/>
      <c r="B181" s="242"/>
      <c r="C181" s="243"/>
      <c r="D181" s="244" t="s">
        <v>169</v>
      </c>
      <c r="E181" s="245" t="s">
        <v>1</v>
      </c>
      <c r="F181" s="246" t="s">
        <v>200</v>
      </c>
      <c r="G181" s="243"/>
      <c r="H181" s="245" t="s">
        <v>1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2" t="s">
        <v>169</v>
      </c>
      <c r="AU181" s="252" t="s">
        <v>85</v>
      </c>
      <c r="AV181" s="13" t="s">
        <v>83</v>
      </c>
      <c r="AW181" s="13" t="s">
        <v>33</v>
      </c>
      <c r="AX181" s="13" t="s">
        <v>76</v>
      </c>
      <c r="AY181" s="252" t="s">
        <v>160</v>
      </c>
    </row>
    <row r="182" s="14" customFormat="1">
      <c r="A182" s="14"/>
      <c r="B182" s="253"/>
      <c r="C182" s="254"/>
      <c r="D182" s="244" t="s">
        <v>169</v>
      </c>
      <c r="E182" s="255" t="s">
        <v>1</v>
      </c>
      <c r="F182" s="256" t="s">
        <v>252</v>
      </c>
      <c r="G182" s="254"/>
      <c r="H182" s="257">
        <v>1.399</v>
      </c>
      <c r="I182" s="258"/>
      <c r="J182" s="254"/>
      <c r="K182" s="254"/>
      <c r="L182" s="259"/>
      <c r="M182" s="260"/>
      <c r="N182" s="261"/>
      <c r="O182" s="261"/>
      <c r="P182" s="261"/>
      <c r="Q182" s="261"/>
      <c r="R182" s="261"/>
      <c r="S182" s="261"/>
      <c r="T182" s="26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3" t="s">
        <v>169</v>
      </c>
      <c r="AU182" s="263" t="s">
        <v>85</v>
      </c>
      <c r="AV182" s="14" t="s">
        <v>85</v>
      </c>
      <c r="AW182" s="14" t="s">
        <v>33</v>
      </c>
      <c r="AX182" s="14" t="s">
        <v>83</v>
      </c>
      <c r="AY182" s="263" t="s">
        <v>160</v>
      </c>
    </row>
    <row r="183" s="2" customFormat="1" ht="33" customHeight="1">
      <c r="A183" s="39"/>
      <c r="B183" s="40"/>
      <c r="C183" s="229" t="s">
        <v>253</v>
      </c>
      <c r="D183" s="229" t="s">
        <v>162</v>
      </c>
      <c r="E183" s="230" t="s">
        <v>254</v>
      </c>
      <c r="F183" s="231" t="s">
        <v>255</v>
      </c>
      <c r="G183" s="232" t="s">
        <v>126</v>
      </c>
      <c r="H183" s="233">
        <v>64</v>
      </c>
      <c r="I183" s="234"/>
      <c r="J183" s="235">
        <f>ROUND(I183*H183,2)</f>
        <v>0</v>
      </c>
      <c r="K183" s="231" t="s">
        <v>166</v>
      </c>
      <c r="L183" s="45"/>
      <c r="M183" s="236" t="s">
        <v>1</v>
      </c>
      <c r="N183" s="237" t="s">
        <v>41</v>
      </c>
      <c r="O183" s="92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167</v>
      </c>
      <c r="AT183" s="240" t="s">
        <v>162</v>
      </c>
      <c r="AU183" s="240" t="s">
        <v>85</v>
      </c>
      <c r="AY183" s="18" t="s">
        <v>160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83</v>
      </c>
      <c r="BK183" s="241">
        <f>ROUND(I183*H183,2)</f>
        <v>0</v>
      </c>
      <c r="BL183" s="18" t="s">
        <v>167</v>
      </c>
      <c r="BM183" s="240" t="s">
        <v>256</v>
      </c>
    </row>
    <row r="184" s="14" customFormat="1">
      <c r="A184" s="14"/>
      <c r="B184" s="253"/>
      <c r="C184" s="254"/>
      <c r="D184" s="244" t="s">
        <v>169</v>
      </c>
      <c r="E184" s="255" t="s">
        <v>1</v>
      </c>
      <c r="F184" s="256" t="s">
        <v>124</v>
      </c>
      <c r="G184" s="254"/>
      <c r="H184" s="257">
        <v>64</v>
      </c>
      <c r="I184" s="258"/>
      <c r="J184" s="254"/>
      <c r="K184" s="254"/>
      <c r="L184" s="259"/>
      <c r="M184" s="260"/>
      <c r="N184" s="261"/>
      <c r="O184" s="261"/>
      <c r="P184" s="261"/>
      <c r="Q184" s="261"/>
      <c r="R184" s="261"/>
      <c r="S184" s="261"/>
      <c r="T184" s="26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3" t="s">
        <v>169</v>
      </c>
      <c r="AU184" s="263" t="s">
        <v>85</v>
      </c>
      <c r="AV184" s="14" t="s">
        <v>85</v>
      </c>
      <c r="AW184" s="14" t="s">
        <v>33</v>
      </c>
      <c r="AX184" s="14" t="s">
        <v>83</v>
      </c>
      <c r="AY184" s="263" t="s">
        <v>160</v>
      </c>
    </row>
    <row r="185" s="2" customFormat="1" ht="24.15" customHeight="1">
      <c r="A185" s="39"/>
      <c r="B185" s="40"/>
      <c r="C185" s="229" t="s">
        <v>257</v>
      </c>
      <c r="D185" s="229" t="s">
        <v>162</v>
      </c>
      <c r="E185" s="230" t="s">
        <v>258</v>
      </c>
      <c r="F185" s="231" t="s">
        <v>259</v>
      </c>
      <c r="G185" s="232" t="s">
        <v>260</v>
      </c>
      <c r="H185" s="233">
        <v>0.28000000000000003</v>
      </c>
      <c r="I185" s="234"/>
      <c r="J185" s="235">
        <f>ROUND(I185*H185,2)</f>
        <v>0</v>
      </c>
      <c r="K185" s="231" t="s">
        <v>166</v>
      </c>
      <c r="L185" s="45"/>
      <c r="M185" s="236" t="s">
        <v>1</v>
      </c>
      <c r="N185" s="237" t="s">
        <v>41</v>
      </c>
      <c r="O185" s="92"/>
      <c r="P185" s="238">
        <f>O185*H185</f>
        <v>0</v>
      </c>
      <c r="Q185" s="238">
        <v>0.099510000000000001</v>
      </c>
      <c r="R185" s="238">
        <f>Q185*H185</f>
        <v>0.027862800000000004</v>
      </c>
      <c r="S185" s="238">
        <v>0</v>
      </c>
      <c r="T185" s="23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0" t="s">
        <v>167</v>
      </c>
      <c r="AT185" s="240" t="s">
        <v>162</v>
      </c>
      <c r="AU185" s="240" t="s">
        <v>85</v>
      </c>
      <c r="AY185" s="18" t="s">
        <v>160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83</v>
      </c>
      <c r="BK185" s="241">
        <f>ROUND(I185*H185,2)</f>
        <v>0</v>
      </c>
      <c r="BL185" s="18" t="s">
        <v>167</v>
      </c>
      <c r="BM185" s="240" t="s">
        <v>261</v>
      </c>
    </row>
    <row r="186" s="13" customFormat="1">
      <c r="A186" s="13"/>
      <c r="B186" s="242"/>
      <c r="C186" s="243"/>
      <c r="D186" s="244" t="s">
        <v>169</v>
      </c>
      <c r="E186" s="245" t="s">
        <v>1</v>
      </c>
      <c r="F186" s="246" t="s">
        <v>262</v>
      </c>
      <c r="G186" s="243"/>
      <c r="H186" s="245" t="s">
        <v>1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2" t="s">
        <v>169</v>
      </c>
      <c r="AU186" s="252" t="s">
        <v>85</v>
      </c>
      <c r="AV186" s="13" t="s">
        <v>83</v>
      </c>
      <c r="AW186" s="13" t="s">
        <v>33</v>
      </c>
      <c r="AX186" s="13" t="s">
        <v>76</v>
      </c>
      <c r="AY186" s="252" t="s">
        <v>160</v>
      </c>
    </row>
    <row r="187" s="13" customFormat="1">
      <c r="A187" s="13"/>
      <c r="B187" s="242"/>
      <c r="C187" s="243"/>
      <c r="D187" s="244" t="s">
        <v>169</v>
      </c>
      <c r="E187" s="245" t="s">
        <v>1</v>
      </c>
      <c r="F187" s="246" t="s">
        <v>263</v>
      </c>
      <c r="G187" s="243"/>
      <c r="H187" s="245" t="s">
        <v>1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2" t="s">
        <v>169</v>
      </c>
      <c r="AU187" s="252" t="s">
        <v>85</v>
      </c>
      <c r="AV187" s="13" t="s">
        <v>83</v>
      </c>
      <c r="AW187" s="13" t="s">
        <v>33</v>
      </c>
      <c r="AX187" s="13" t="s">
        <v>76</v>
      </c>
      <c r="AY187" s="252" t="s">
        <v>160</v>
      </c>
    </row>
    <row r="188" s="14" customFormat="1">
      <c r="A188" s="14"/>
      <c r="B188" s="253"/>
      <c r="C188" s="254"/>
      <c r="D188" s="244" t="s">
        <v>169</v>
      </c>
      <c r="E188" s="255" t="s">
        <v>1</v>
      </c>
      <c r="F188" s="256" t="s">
        <v>264</v>
      </c>
      <c r="G188" s="254"/>
      <c r="H188" s="257">
        <v>0.012</v>
      </c>
      <c r="I188" s="258"/>
      <c r="J188" s="254"/>
      <c r="K188" s="254"/>
      <c r="L188" s="259"/>
      <c r="M188" s="260"/>
      <c r="N188" s="261"/>
      <c r="O188" s="261"/>
      <c r="P188" s="261"/>
      <c r="Q188" s="261"/>
      <c r="R188" s="261"/>
      <c r="S188" s="261"/>
      <c r="T188" s="26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3" t="s">
        <v>169</v>
      </c>
      <c r="AU188" s="263" t="s">
        <v>85</v>
      </c>
      <c r="AV188" s="14" t="s">
        <v>85</v>
      </c>
      <c r="AW188" s="14" t="s">
        <v>33</v>
      </c>
      <c r="AX188" s="14" t="s">
        <v>76</v>
      </c>
      <c r="AY188" s="263" t="s">
        <v>160</v>
      </c>
    </row>
    <row r="189" s="13" customFormat="1">
      <c r="A189" s="13"/>
      <c r="B189" s="242"/>
      <c r="C189" s="243"/>
      <c r="D189" s="244" t="s">
        <v>169</v>
      </c>
      <c r="E189" s="245" t="s">
        <v>1</v>
      </c>
      <c r="F189" s="246" t="s">
        <v>265</v>
      </c>
      <c r="G189" s="243"/>
      <c r="H189" s="245" t="s">
        <v>1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2" t="s">
        <v>169</v>
      </c>
      <c r="AU189" s="252" t="s">
        <v>85</v>
      </c>
      <c r="AV189" s="13" t="s">
        <v>83</v>
      </c>
      <c r="AW189" s="13" t="s">
        <v>33</v>
      </c>
      <c r="AX189" s="13" t="s">
        <v>76</v>
      </c>
      <c r="AY189" s="252" t="s">
        <v>160</v>
      </c>
    </row>
    <row r="190" s="14" customFormat="1">
      <c r="A190" s="14"/>
      <c r="B190" s="253"/>
      <c r="C190" s="254"/>
      <c r="D190" s="244" t="s">
        <v>169</v>
      </c>
      <c r="E190" s="255" t="s">
        <v>1</v>
      </c>
      <c r="F190" s="256" t="s">
        <v>264</v>
      </c>
      <c r="G190" s="254"/>
      <c r="H190" s="257">
        <v>0.012</v>
      </c>
      <c r="I190" s="258"/>
      <c r="J190" s="254"/>
      <c r="K190" s="254"/>
      <c r="L190" s="259"/>
      <c r="M190" s="260"/>
      <c r="N190" s="261"/>
      <c r="O190" s="261"/>
      <c r="P190" s="261"/>
      <c r="Q190" s="261"/>
      <c r="R190" s="261"/>
      <c r="S190" s="261"/>
      <c r="T190" s="26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3" t="s">
        <v>169</v>
      </c>
      <c r="AU190" s="263" t="s">
        <v>85</v>
      </c>
      <c r="AV190" s="14" t="s">
        <v>85</v>
      </c>
      <c r="AW190" s="14" t="s">
        <v>33</v>
      </c>
      <c r="AX190" s="14" t="s">
        <v>76</v>
      </c>
      <c r="AY190" s="263" t="s">
        <v>160</v>
      </c>
    </row>
    <row r="191" s="13" customFormat="1">
      <c r="A191" s="13"/>
      <c r="B191" s="242"/>
      <c r="C191" s="243"/>
      <c r="D191" s="244" t="s">
        <v>169</v>
      </c>
      <c r="E191" s="245" t="s">
        <v>1</v>
      </c>
      <c r="F191" s="246" t="s">
        <v>266</v>
      </c>
      <c r="G191" s="243"/>
      <c r="H191" s="245" t="s">
        <v>1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2" t="s">
        <v>169</v>
      </c>
      <c r="AU191" s="252" t="s">
        <v>85</v>
      </c>
      <c r="AV191" s="13" t="s">
        <v>83</v>
      </c>
      <c r="AW191" s="13" t="s">
        <v>33</v>
      </c>
      <c r="AX191" s="13" t="s">
        <v>76</v>
      </c>
      <c r="AY191" s="252" t="s">
        <v>160</v>
      </c>
    </row>
    <row r="192" s="13" customFormat="1">
      <c r="A192" s="13"/>
      <c r="B192" s="242"/>
      <c r="C192" s="243"/>
      <c r="D192" s="244" t="s">
        <v>169</v>
      </c>
      <c r="E192" s="245" t="s">
        <v>1</v>
      </c>
      <c r="F192" s="246" t="s">
        <v>267</v>
      </c>
      <c r="G192" s="243"/>
      <c r="H192" s="245" t="s">
        <v>1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2" t="s">
        <v>169</v>
      </c>
      <c r="AU192" s="252" t="s">
        <v>85</v>
      </c>
      <c r="AV192" s="13" t="s">
        <v>83</v>
      </c>
      <c r="AW192" s="13" t="s">
        <v>33</v>
      </c>
      <c r="AX192" s="13" t="s">
        <v>76</v>
      </c>
      <c r="AY192" s="252" t="s">
        <v>160</v>
      </c>
    </row>
    <row r="193" s="14" customFormat="1">
      <c r="A193" s="14"/>
      <c r="B193" s="253"/>
      <c r="C193" s="254"/>
      <c r="D193" s="244" t="s">
        <v>169</v>
      </c>
      <c r="E193" s="255" t="s">
        <v>1</v>
      </c>
      <c r="F193" s="256" t="s">
        <v>268</v>
      </c>
      <c r="G193" s="254"/>
      <c r="H193" s="257">
        <v>0.25600000000000001</v>
      </c>
      <c r="I193" s="258"/>
      <c r="J193" s="254"/>
      <c r="K193" s="254"/>
      <c r="L193" s="259"/>
      <c r="M193" s="260"/>
      <c r="N193" s="261"/>
      <c r="O193" s="261"/>
      <c r="P193" s="261"/>
      <c r="Q193" s="261"/>
      <c r="R193" s="261"/>
      <c r="S193" s="261"/>
      <c r="T193" s="26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3" t="s">
        <v>169</v>
      </c>
      <c r="AU193" s="263" t="s">
        <v>85</v>
      </c>
      <c r="AV193" s="14" t="s">
        <v>85</v>
      </c>
      <c r="AW193" s="14" t="s">
        <v>33</v>
      </c>
      <c r="AX193" s="14" t="s">
        <v>76</v>
      </c>
      <c r="AY193" s="263" t="s">
        <v>160</v>
      </c>
    </row>
    <row r="194" s="15" customFormat="1">
      <c r="A194" s="15"/>
      <c r="B194" s="264"/>
      <c r="C194" s="265"/>
      <c r="D194" s="244" t="s">
        <v>169</v>
      </c>
      <c r="E194" s="266" t="s">
        <v>1</v>
      </c>
      <c r="F194" s="267" t="s">
        <v>185</v>
      </c>
      <c r="G194" s="265"/>
      <c r="H194" s="268">
        <v>0.28000000000000003</v>
      </c>
      <c r="I194" s="269"/>
      <c r="J194" s="265"/>
      <c r="K194" s="265"/>
      <c r="L194" s="270"/>
      <c r="M194" s="271"/>
      <c r="N194" s="272"/>
      <c r="O194" s="272"/>
      <c r="P194" s="272"/>
      <c r="Q194" s="272"/>
      <c r="R194" s="272"/>
      <c r="S194" s="272"/>
      <c r="T194" s="273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4" t="s">
        <v>169</v>
      </c>
      <c r="AU194" s="274" t="s">
        <v>85</v>
      </c>
      <c r="AV194" s="15" t="s">
        <v>167</v>
      </c>
      <c r="AW194" s="15" t="s">
        <v>33</v>
      </c>
      <c r="AX194" s="15" t="s">
        <v>83</v>
      </c>
      <c r="AY194" s="274" t="s">
        <v>160</v>
      </c>
    </row>
    <row r="195" s="2" customFormat="1" ht="16.5" customHeight="1">
      <c r="A195" s="39"/>
      <c r="B195" s="40"/>
      <c r="C195" s="275" t="s">
        <v>269</v>
      </c>
      <c r="D195" s="275" t="s">
        <v>195</v>
      </c>
      <c r="E195" s="276" t="s">
        <v>270</v>
      </c>
      <c r="F195" s="277" t="s">
        <v>271</v>
      </c>
      <c r="G195" s="278" t="s">
        <v>272</v>
      </c>
      <c r="H195" s="279">
        <v>24</v>
      </c>
      <c r="I195" s="280"/>
      <c r="J195" s="281">
        <f>ROUND(I195*H195,2)</f>
        <v>0</v>
      </c>
      <c r="K195" s="277" t="s">
        <v>166</v>
      </c>
      <c r="L195" s="282"/>
      <c r="M195" s="283" t="s">
        <v>1</v>
      </c>
      <c r="N195" s="284" t="s">
        <v>41</v>
      </c>
      <c r="O195" s="92"/>
      <c r="P195" s="238">
        <f>O195*H195</f>
        <v>0</v>
      </c>
      <c r="Q195" s="238">
        <v>0.001</v>
      </c>
      <c r="R195" s="238">
        <f>Q195*H195</f>
        <v>0.024</v>
      </c>
      <c r="S195" s="238">
        <v>0</v>
      </c>
      <c r="T195" s="23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0" t="s">
        <v>198</v>
      </c>
      <c r="AT195" s="240" t="s">
        <v>195</v>
      </c>
      <c r="AU195" s="240" t="s">
        <v>85</v>
      </c>
      <c r="AY195" s="18" t="s">
        <v>160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8" t="s">
        <v>83</v>
      </c>
      <c r="BK195" s="241">
        <f>ROUND(I195*H195,2)</f>
        <v>0</v>
      </c>
      <c r="BL195" s="18" t="s">
        <v>167</v>
      </c>
      <c r="BM195" s="240" t="s">
        <v>273</v>
      </c>
    </row>
    <row r="196" s="14" customFormat="1">
      <c r="A196" s="14"/>
      <c r="B196" s="253"/>
      <c r="C196" s="254"/>
      <c r="D196" s="244" t="s">
        <v>169</v>
      </c>
      <c r="E196" s="255" t="s">
        <v>1</v>
      </c>
      <c r="F196" s="256" t="s">
        <v>274</v>
      </c>
      <c r="G196" s="254"/>
      <c r="H196" s="257">
        <v>24</v>
      </c>
      <c r="I196" s="258"/>
      <c r="J196" s="254"/>
      <c r="K196" s="254"/>
      <c r="L196" s="259"/>
      <c r="M196" s="260"/>
      <c r="N196" s="261"/>
      <c r="O196" s="261"/>
      <c r="P196" s="261"/>
      <c r="Q196" s="261"/>
      <c r="R196" s="261"/>
      <c r="S196" s="261"/>
      <c r="T196" s="26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3" t="s">
        <v>169</v>
      </c>
      <c r="AU196" s="263" t="s">
        <v>85</v>
      </c>
      <c r="AV196" s="14" t="s">
        <v>85</v>
      </c>
      <c r="AW196" s="14" t="s">
        <v>33</v>
      </c>
      <c r="AX196" s="14" t="s">
        <v>83</v>
      </c>
      <c r="AY196" s="263" t="s">
        <v>160</v>
      </c>
    </row>
    <row r="197" s="2" customFormat="1" ht="24.15" customHeight="1">
      <c r="A197" s="39"/>
      <c r="B197" s="40"/>
      <c r="C197" s="275" t="s">
        <v>275</v>
      </c>
      <c r="D197" s="275" t="s">
        <v>195</v>
      </c>
      <c r="E197" s="276" t="s">
        <v>276</v>
      </c>
      <c r="F197" s="277" t="s">
        <v>277</v>
      </c>
      <c r="G197" s="278" t="s">
        <v>260</v>
      </c>
      <c r="H197" s="279">
        <v>0.25600000000000001</v>
      </c>
      <c r="I197" s="280"/>
      <c r="J197" s="281">
        <f>ROUND(I197*H197,2)</f>
        <v>0</v>
      </c>
      <c r="K197" s="277" t="s">
        <v>166</v>
      </c>
      <c r="L197" s="282"/>
      <c r="M197" s="283" t="s">
        <v>1</v>
      </c>
      <c r="N197" s="284" t="s">
        <v>41</v>
      </c>
      <c r="O197" s="92"/>
      <c r="P197" s="238">
        <f>O197*H197</f>
        <v>0</v>
      </c>
      <c r="Q197" s="238">
        <v>1</v>
      </c>
      <c r="R197" s="238">
        <f>Q197*H197</f>
        <v>0.25600000000000001</v>
      </c>
      <c r="S197" s="238">
        <v>0</v>
      </c>
      <c r="T197" s="23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198</v>
      </c>
      <c r="AT197" s="240" t="s">
        <v>195</v>
      </c>
      <c r="AU197" s="240" t="s">
        <v>85</v>
      </c>
      <c r="AY197" s="18" t="s">
        <v>160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83</v>
      </c>
      <c r="BK197" s="241">
        <f>ROUND(I197*H197,2)</f>
        <v>0</v>
      </c>
      <c r="BL197" s="18" t="s">
        <v>167</v>
      </c>
      <c r="BM197" s="240" t="s">
        <v>278</v>
      </c>
    </row>
    <row r="198" s="14" customFormat="1">
      <c r="A198" s="14"/>
      <c r="B198" s="253"/>
      <c r="C198" s="254"/>
      <c r="D198" s="244" t="s">
        <v>169</v>
      </c>
      <c r="E198" s="255" t="s">
        <v>1</v>
      </c>
      <c r="F198" s="256" t="s">
        <v>279</v>
      </c>
      <c r="G198" s="254"/>
      <c r="H198" s="257">
        <v>0.25600000000000001</v>
      </c>
      <c r="I198" s="258"/>
      <c r="J198" s="254"/>
      <c r="K198" s="254"/>
      <c r="L198" s="259"/>
      <c r="M198" s="260"/>
      <c r="N198" s="261"/>
      <c r="O198" s="261"/>
      <c r="P198" s="261"/>
      <c r="Q198" s="261"/>
      <c r="R198" s="261"/>
      <c r="S198" s="261"/>
      <c r="T198" s="26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3" t="s">
        <v>169</v>
      </c>
      <c r="AU198" s="263" t="s">
        <v>85</v>
      </c>
      <c r="AV198" s="14" t="s">
        <v>85</v>
      </c>
      <c r="AW198" s="14" t="s">
        <v>33</v>
      </c>
      <c r="AX198" s="14" t="s">
        <v>83</v>
      </c>
      <c r="AY198" s="263" t="s">
        <v>160</v>
      </c>
    </row>
    <row r="199" s="2" customFormat="1" ht="24.15" customHeight="1">
      <c r="A199" s="39"/>
      <c r="B199" s="40"/>
      <c r="C199" s="229" t="s">
        <v>280</v>
      </c>
      <c r="D199" s="229" t="s">
        <v>162</v>
      </c>
      <c r="E199" s="230" t="s">
        <v>281</v>
      </c>
      <c r="F199" s="231" t="s">
        <v>282</v>
      </c>
      <c r="G199" s="232" t="s">
        <v>260</v>
      </c>
      <c r="H199" s="233">
        <v>0.28000000000000003</v>
      </c>
      <c r="I199" s="234"/>
      <c r="J199" s="235">
        <f>ROUND(I199*H199,2)</f>
        <v>0</v>
      </c>
      <c r="K199" s="231" t="s">
        <v>166</v>
      </c>
      <c r="L199" s="45"/>
      <c r="M199" s="236" t="s">
        <v>1</v>
      </c>
      <c r="N199" s="237" t="s">
        <v>41</v>
      </c>
      <c r="O199" s="92"/>
      <c r="P199" s="238">
        <f>O199*H199</f>
        <v>0</v>
      </c>
      <c r="Q199" s="238">
        <v>0</v>
      </c>
      <c r="R199" s="238">
        <f>Q199*H199</f>
        <v>0</v>
      </c>
      <c r="S199" s="238">
        <v>0</v>
      </c>
      <c r="T199" s="23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0" t="s">
        <v>167</v>
      </c>
      <c r="AT199" s="240" t="s">
        <v>162</v>
      </c>
      <c r="AU199" s="240" t="s">
        <v>85</v>
      </c>
      <c r="AY199" s="18" t="s">
        <v>160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83</v>
      </c>
      <c r="BK199" s="241">
        <f>ROUND(I199*H199,2)</f>
        <v>0</v>
      </c>
      <c r="BL199" s="18" t="s">
        <v>167</v>
      </c>
      <c r="BM199" s="240" t="s">
        <v>283</v>
      </c>
    </row>
    <row r="200" s="14" customFormat="1">
      <c r="A200" s="14"/>
      <c r="B200" s="253"/>
      <c r="C200" s="254"/>
      <c r="D200" s="244" t="s">
        <v>169</v>
      </c>
      <c r="E200" s="255" t="s">
        <v>1</v>
      </c>
      <c r="F200" s="256" t="s">
        <v>284</v>
      </c>
      <c r="G200" s="254"/>
      <c r="H200" s="257">
        <v>0.28000000000000003</v>
      </c>
      <c r="I200" s="258"/>
      <c r="J200" s="254"/>
      <c r="K200" s="254"/>
      <c r="L200" s="259"/>
      <c r="M200" s="260"/>
      <c r="N200" s="261"/>
      <c r="O200" s="261"/>
      <c r="P200" s="261"/>
      <c r="Q200" s="261"/>
      <c r="R200" s="261"/>
      <c r="S200" s="261"/>
      <c r="T200" s="26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3" t="s">
        <v>169</v>
      </c>
      <c r="AU200" s="263" t="s">
        <v>85</v>
      </c>
      <c r="AV200" s="14" t="s">
        <v>85</v>
      </c>
      <c r="AW200" s="14" t="s">
        <v>33</v>
      </c>
      <c r="AX200" s="14" t="s">
        <v>83</v>
      </c>
      <c r="AY200" s="263" t="s">
        <v>160</v>
      </c>
    </row>
    <row r="201" s="12" customFormat="1" ht="22.8" customHeight="1">
      <c r="A201" s="12"/>
      <c r="B201" s="213"/>
      <c r="C201" s="214"/>
      <c r="D201" s="215" t="s">
        <v>75</v>
      </c>
      <c r="E201" s="227" t="s">
        <v>285</v>
      </c>
      <c r="F201" s="227" t="s">
        <v>286</v>
      </c>
      <c r="G201" s="214"/>
      <c r="H201" s="214"/>
      <c r="I201" s="217"/>
      <c r="J201" s="228">
        <f>BK201</f>
        <v>0</v>
      </c>
      <c r="K201" s="214"/>
      <c r="L201" s="219"/>
      <c r="M201" s="220"/>
      <c r="N201" s="221"/>
      <c r="O201" s="221"/>
      <c r="P201" s="222">
        <f>P202</f>
        <v>0</v>
      </c>
      <c r="Q201" s="221"/>
      <c r="R201" s="222">
        <f>R202</f>
        <v>0</v>
      </c>
      <c r="S201" s="221"/>
      <c r="T201" s="223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4" t="s">
        <v>83</v>
      </c>
      <c r="AT201" s="225" t="s">
        <v>75</v>
      </c>
      <c r="AU201" s="225" t="s">
        <v>83</v>
      </c>
      <c r="AY201" s="224" t="s">
        <v>160</v>
      </c>
      <c r="BK201" s="226">
        <f>BK202</f>
        <v>0</v>
      </c>
    </row>
    <row r="202" s="2" customFormat="1" ht="24.15" customHeight="1">
      <c r="A202" s="39"/>
      <c r="B202" s="40"/>
      <c r="C202" s="229" t="s">
        <v>7</v>
      </c>
      <c r="D202" s="229" t="s">
        <v>162</v>
      </c>
      <c r="E202" s="230" t="s">
        <v>287</v>
      </c>
      <c r="F202" s="231" t="s">
        <v>288</v>
      </c>
      <c r="G202" s="232" t="s">
        <v>260</v>
      </c>
      <c r="H202" s="233">
        <v>4.9359999999999999</v>
      </c>
      <c r="I202" s="234"/>
      <c r="J202" s="235">
        <f>ROUND(I202*H202,2)</f>
        <v>0</v>
      </c>
      <c r="K202" s="231" t="s">
        <v>166</v>
      </c>
      <c r="L202" s="45"/>
      <c r="M202" s="300" t="s">
        <v>1</v>
      </c>
      <c r="N202" s="301" t="s">
        <v>41</v>
      </c>
      <c r="O202" s="302"/>
      <c r="P202" s="303">
        <f>O202*H202</f>
        <v>0</v>
      </c>
      <c r="Q202" s="303">
        <v>0</v>
      </c>
      <c r="R202" s="303">
        <f>Q202*H202</f>
        <v>0</v>
      </c>
      <c r="S202" s="303">
        <v>0</v>
      </c>
      <c r="T202" s="304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0" t="s">
        <v>167</v>
      </c>
      <c r="AT202" s="240" t="s">
        <v>162</v>
      </c>
      <c r="AU202" s="240" t="s">
        <v>85</v>
      </c>
      <c r="AY202" s="18" t="s">
        <v>160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83</v>
      </c>
      <c r="BK202" s="241">
        <f>ROUND(I202*H202,2)</f>
        <v>0</v>
      </c>
      <c r="BL202" s="18" t="s">
        <v>167</v>
      </c>
      <c r="BM202" s="240" t="s">
        <v>289</v>
      </c>
    </row>
    <row r="203" s="2" customFormat="1" ht="6.96" customHeight="1">
      <c r="A203" s="39"/>
      <c r="B203" s="67"/>
      <c r="C203" s="68"/>
      <c r="D203" s="68"/>
      <c r="E203" s="68"/>
      <c r="F203" s="68"/>
      <c r="G203" s="68"/>
      <c r="H203" s="68"/>
      <c r="I203" s="68"/>
      <c r="J203" s="68"/>
      <c r="K203" s="68"/>
      <c r="L203" s="45"/>
      <c r="M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</row>
  </sheetData>
  <sheetProtection sheet="1" autoFilter="0" formatColumns="0" formatRows="0" objects="1" scenarios="1" spinCount="100000" saltValue="7J/FwzLTUFtoPmFTV4g+RtqI/bo8jWkZb1fAVXrNwSy13C6USQ0Lz9Cw2r9m3iX+gu4KNzbNyOHJ6Tu1SCFjvQ==" hashValue="hC5oLUYQbDrcdtoinS96Pj51qg2TCEJgVykgNoRdJLczS2p71xvOqtRihM34NGw+VMxlvD+BFlVheMi0YDhq6A==" algorithmName="SHA-512" password="CC35"/>
  <autoFilter ref="C123:K20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  <c r="AZ2" s="148" t="s">
        <v>290</v>
      </c>
      <c r="BA2" s="148" t="s">
        <v>291</v>
      </c>
      <c r="BB2" s="148" t="s">
        <v>118</v>
      </c>
      <c r="BC2" s="148" t="s">
        <v>292</v>
      </c>
      <c r="BD2" s="148" t="s">
        <v>85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85</v>
      </c>
      <c r="AZ3" s="148" t="s">
        <v>293</v>
      </c>
      <c r="BA3" s="148" t="s">
        <v>294</v>
      </c>
      <c r="BB3" s="148" t="s">
        <v>118</v>
      </c>
      <c r="BC3" s="148" t="s">
        <v>295</v>
      </c>
      <c r="BD3" s="148" t="s">
        <v>85</v>
      </c>
    </row>
    <row r="4" s="1" customFormat="1" ht="24.96" customHeight="1">
      <c r="B4" s="21"/>
      <c r="D4" s="151" t="s">
        <v>123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Lubina - Petřvald stupen_km_7,675</v>
      </c>
      <c r="F7" s="153"/>
      <c r="G7" s="153"/>
      <c r="H7" s="153"/>
      <c r="L7" s="21"/>
    </row>
    <row r="8">
      <c r="B8" s="21"/>
      <c r="D8" s="153" t="s">
        <v>132</v>
      </c>
      <c r="L8" s="21"/>
    </row>
    <row r="9" s="1" customFormat="1" ht="16.5" customHeight="1">
      <c r="B9" s="21"/>
      <c r="E9" s="154" t="s">
        <v>133</v>
      </c>
      <c r="F9" s="1"/>
      <c r="G9" s="1"/>
      <c r="H9" s="1"/>
      <c r="L9" s="21"/>
    </row>
    <row r="10" s="1" customFormat="1" ht="12" customHeight="1">
      <c r="B10" s="21"/>
      <c r="D10" s="153" t="s">
        <v>134</v>
      </c>
      <c r="L10" s="21"/>
    </row>
    <row r="11" s="2" customFormat="1" ht="16.5" customHeight="1">
      <c r="A11" s="39"/>
      <c r="B11" s="45"/>
      <c r="C11" s="39"/>
      <c r="D11" s="39"/>
      <c r="E11" s="165" t="s">
        <v>296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3" t="s">
        <v>297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5" t="s">
        <v>298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3" t="s">
        <v>18</v>
      </c>
      <c r="E15" s="39"/>
      <c r="F15" s="142" t="s">
        <v>1</v>
      </c>
      <c r="G15" s="39"/>
      <c r="H15" s="39"/>
      <c r="I15" s="153" t="s">
        <v>19</v>
      </c>
      <c r="J15" s="142" t="s">
        <v>20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3" t="s">
        <v>21</v>
      </c>
      <c r="E16" s="39"/>
      <c r="F16" s="142" t="s">
        <v>22</v>
      </c>
      <c r="G16" s="39"/>
      <c r="H16" s="39"/>
      <c r="I16" s="153" t="s">
        <v>23</v>
      </c>
      <c r="J16" s="156" t="str">
        <f>'Rekapitulace stavby'!AN8</f>
        <v>13. 6. 2022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3" t="s">
        <v>25</v>
      </c>
      <c r="E18" s="39"/>
      <c r="F18" s="39"/>
      <c r="G18" s="39"/>
      <c r="H18" s="39"/>
      <c r="I18" s="153" t="s">
        <v>26</v>
      </c>
      <c r="J18" s="142" t="str">
        <f>IF('Rekapitulace stavby'!AN10="","",'Rekapitulace stavby'!AN10)</f>
        <v/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tr">
        <f>IF('Rekapitulace stavby'!E11="","",'Rekapitulace stavby'!E11)</f>
        <v xml:space="preserve"> </v>
      </c>
      <c r="F19" s="39"/>
      <c r="G19" s="39"/>
      <c r="H19" s="39"/>
      <c r="I19" s="153" t="s">
        <v>28</v>
      </c>
      <c r="J19" s="142" t="str">
        <f>IF('Rekapitulace stavby'!AN11="","",'Rekapitulace stavby'!AN11)</f>
        <v/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3" t="s">
        <v>29</v>
      </c>
      <c r="E21" s="39"/>
      <c r="F21" s="39"/>
      <c r="G21" s="39"/>
      <c r="H21" s="39"/>
      <c r="I21" s="153" t="s">
        <v>26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3" t="s">
        <v>28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3" t="s">
        <v>31</v>
      </c>
      <c r="E24" s="39"/>
      <c r="F24" s="39"/>
      <c r="G24" s="39"/>
      <c r="H24" s="39"/>
      <c r="I24" s="153" t="s">
        <v>26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32</v>
      </c>
      <c r="F25" s="39"/>
      <c r="G25" s="39"/>
      <c r="H25" s="39"/>
      <c r="I25" s="153" t="s">
        <v>28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3" t="s">
        <v>34</v>
      </c>
      <c r="E27" s="39"/>
      <c r="F27" s="39"/>
      <c r="G27" s="39"/>
      <c r="H27" s="39"/>
      <c r="I27" s="153" t="s">
        <v>26</v>
      </c>
      <c r="J27" s="142" t="s">
        <v>1</v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">
        <v>32</v>
      </c>
      <c r="F28" s="39"/>
      <c r="G28" s="39"/>
      <c r="H28" s="39"/>
      <c r="I28" s="153" t="s">
        <v>28</v>
      </c>
      <c r="J28" s="142" t="s">
        <v>1</v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3" t="s">
        <v>35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7"/>
      <c r="B31" s="158"/>
      <c r="C31" s="157"/>
      <c r="D31" s="157"/>
      <c r="E31" s="159" t="s">
        <v>1</v>
      </c>
      <c r="F31" s="159"/>
      <c r="G31" s="159"/>
      <c r="H31" s="159"/>
      <c r="I31" s="157"/>
      <c r="J31" s="157"/>
      <c r="K31" s="157"/>
      <c r="L31" s="160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1"/>
      <c r="E33" s="161"/>
      <c r="F33" s="161"/>
      <c r="G33" s="161"/>
      <c r="H33" s="161"/>
      <c r="I33" s="161"/>
      <c r="J33" s="161"/>
      <c r="K33" s="16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2" t="s">
        <v>36</v>
      </c>
      <c r="E34" s="39"/>
      <c r="F34" s="39"/>
      <c r="G34" s="39"/>
      <c r="H34" s="39"/>
      <c r="I34" s="39"/>
      <c r="J34" s="163">
        <f>ROUND(J132,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1"/>
      <c r="E35" s="161"/>
      <c r="F35" s="161"/>
      <c r="G35" s="161"/>
      <c r="H35" s="161"/>
      <c r="I35" s="161"/>
      <c r="J35" s="161"/>
      <c r="K35" s="161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4" t="s">
        <v>38</v>
      </c>
      <c r="G36" s="39"/>
      <c r="H36" s="39"/>
      <c r="I36" s="164" t="s">
        <v>37</v>
      </c>
      <c r="J36" s="164" t="s">
        <v>39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5" t="s">
        <v>40</v>
      </c>
      <c r="E37" s="153" t="s">
        <v>41</v>
      </c>
      <c r="F37" s="166">
        <f>ROUND((SUM(BE132:BE238)),  2)</f>
        <v>0</v>
      </c>
      <c r="G37" s="39"/>
      <c r="H37" s="39"/>
      <c r="I37" s="167">
        <v>0.20999999999999999</v>
      </c>
      <c r="J37" s="166">
        <f>ROUND(((SUM(BE132:BE238))*I37),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3" t="s">
        <v>42</v>
      </c>
      <c r="F38" s="166">
        <f>ROUND((SUM(BF132:BF238)),  2)</f>
        <v>0</v>
      </c>
      <c r="G38" s="39"/>
      <c r="H38" s="39"/>
      <c r="I38" s="167">
        <v>0.14999999999999999</v>
      </c>
      <c r="J38" s="166">
        <f>ROUND(((SUM(BF132:BF238))*I38),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3" t="s">
        <v>43</v>
      </c>
      <c r="F39" s="166">
        <f>ROUND((SUM(BG132:BG238)),  2)</f>
        <v>0</v>
      </c>
      <c r="G39" s="39"/>
      <c r="H39" s="39"/>
      <c r="I39" s="167">
        <v>0.20999999999999999</v>
      </c>
      <c r="J39" s="166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3" t="s">
        <v>44</v>
      </c>
      <c r="F40" s="166">
        <f>ROUND((SUM(BH132:BH238)),  2)</f>
        <v>0</v>
      </c>
      <c r="G40" s="39"/>
      <c r="H40" s="39"/>
      <c r="I40" s="167">
        <v>0.14999999999999999</v>
      </c>
      <c r="J40" s="166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3" t="s">
        <v>45</v>
      </c>
      <c r="F41" s="166">
        <f>ROUND((SUM(BI132:BI238)),  2)</f>
        <v>0</v>
      </c>
      <c r="G41" s="39"/>
      <c r="H41" s="39"/>
      <c r="I41" s="167">
        <v>0</v>
      </c>
      <c r="J41" s="166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8"/>
      <c r="D43" s="169" t="s">
        <v>46</v>
      </c>
      <c r="E43" s="170"/>
      <c r="F43" s="170"/>
      <c r="G43" s="171" t="s">
        <v>47</v>
      </c>
      <c r="H43" s="172" t="s">
        <v>48</v>
      </c>
      <c r="I43" s="170"/>
      <c r="J43" s="173">
        <f>SUM(J34:J41)</f>
        <v>0</v>
      </c>
      <c r="K43" s="174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5" t="s">
        <v>49</v>
      </c>
      <c r="E50" s="176"/>
      <c r="F50" s="176"/>
      <c r="G50" s="175" t="s">
        <v>50</v>
      </c>
      <c r="H50" s="176"/>
      <c r="I50" s="176"/>
      <c r="J50" s="176"/>
      <c r="K50" s="17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7" t="s">
        <v>51</v>
      </c>
      <c r="E61" s="178"/>
      <c r="F61" s="179" t="s">
        <v>52</v>
      </c>
      <c r="G61" s="177" t="s">
        <v>51</v>
      </c>
      <c r="H61" s="178"/>
      <c r="I61" s="178"/>
      <c r="J61" s="180" t="s">
        <v>52</v>
      </c>
      <c r="K61" s="17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5" t="s">
        <v>53</v>
      </c>
      <c r="E65" s="181"/>
      <c r="F65" s="181"/>
      <c r="G65" s="175" t="s">
        <v>54</v>
      </c>
      <c r="H65" s="181"/>
      <c r="I65" s="181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7" t="s">
        <v>51</v>
      </c>
      <c r="E76" s="178"/>
      <c r="F76" s="179" t="s">
        <v>52</v>
      </c>
      <c r="G76" s="177" t="s">
        <v>51</v>
      </c>
      <c r="H76" s="178"/>
      <c r="I76" s="178"/>
      <c r="J76" s="180" t="s">
        <v>52</v>
      </c>
      <c r="K76" s="17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6" t="str">
        <f>E7</f>
        <v>Lubina - Petřvald stupen_km_7,675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132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6" t="s">
        <v>133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134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5" t="s">
        <v>296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297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SO-01.02.01 - přelivné těleso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21</v>
      </c>
      <c r="D93" s="41"/>
      <c r="E93" s="41"/>
      <c r="F93" s="28" t="str">
        <f>F16</f>
        <v>Petřvald</v>
      </c>
      <c r="G93" s="41"/>
      <c r="H93" s="41"/>
      <c r="I93" s="33" t="s">
        <v>23</v>
      </c>
      <c r="J93" s="80" t="str">
        <f>IF(J16="","",J16)</f>
        <v>13. 6. 2022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25</v>
      </c>
      <c r="D95" s="41"/>
      <c r="E95" s="41"/>
      <c r="F95" s="28" t="str">
        <f>E19</f>
        <v xml:space="preserve"> </v>
      </c>
      <c r="G95" s="41"/>
      <c r="H95" s="41"/>
      <c r="I95" s="33" t="s">
        <v>31</v>
      </c>
      <c r="J95" s="37" t="str">
        <f>E25</f>
        <v>Ing. Jiří Skalník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29</v>
      </c>
      <c r="D96" s="41"/>
      <c r="E96" s="41"/>
      <c r="F96" s="28" t="str">
        <f>IF(E22="","",E22)</f>
        <v>Vyplň údaj</v>
      </c>
      <c r="G96" s="41"/>
      <c r="H96" s="41"/>
      <c r="I96" s="33" t="s">
        <v>34</v>
      </c>
      <c r="J96" s="37" t="str">
        <f>E28</f>
        <v>Ing. Jiří Skalník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7" t="s">
        <v>137</v>
      </c>
      <c r="D98" s="188"/>
      <c r="E98" s="188"/>
      <c r="F98" s="188"/>
      <c r="G98" s="188"/>
      <c r="H98" s="188"/>
      <c r="I98" s="188"/>
      <c r="J98" s="189" t="s">
        <v>138</v>
      </c>
      <c r="K98" s="188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90" t="s">
        <v>139</v>
      </c>
      <c r="D100" s="41"/>
      <c r="E100" s="41"/>
      <c r="F100" s="41"/>
      <c r="G100" s="41"/>
      <c r="H100" s="41"/>
      <c r="I100" s="41"/>
      <c r="J100" s="111">
        <f>J132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140</v>
      </c>
    </row>
    <row r="101" s="9" customFormat="1" ht="24.96" customHeight="1">
      <c r="A101" s="9"/>
      <c r="B101" s="191"/>
      <c r="C101" s="192"/>
      <c r="D101" s="193" t="s">
        <v>141</v>
      </c>
      <c r="E101" s="194"/>
      <c r="F101" s="194"/>
      <c r="G101" s="194"/>
      <c r="H101" s="194"/>
      <c r="I101" s="194"/>
      <c r="J101" s="195">
        <f>J133</f>
        <v>0</v>
      </c>
      <c r="K101" s="192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7"/>
      <c r="C102" s="134"/>
      <c r="D102" s="198" t="s">
        <v>142</v>
      </c>
      <c r="E102" s="199"/>
      <c r="F102" s="199"/>
      <c r="G102" s="199"/>
      <c r="H102" s="199"/>
      <c r="I102" s="199"/>
      <c r="J102" s="200">
        <f>J134</f>
        <v>0</v>
      </c>
      <c r="K102" s="134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34"/>
      <c r="D103" s="198" t="s">
        <v>143</v>
      </c>
      <c r="E103" s="199"/>
      <c r="F103" s="199"/>
      <c r="G103" s="199"/>
      <c r="H103" s="199"/>
      <c r="I103" s="199"/>
      <c r="J103" s="200">
        <f>J167</f>
        <v>0</v>
      </c>
      <c r="K103" s="134"/>
      <c r="L103" s="20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34"/>
      <c r="D104" s="198" t="s">
        <v>299</v>
      </c>
      <c r="E104" s="199"/>
      <c r="F104" s="199"/>
      <c r="G104" s="199"/>
      <c r="H104" s="199"/>
      <c r="I104" s="199"/>
      <c r="J104" s="200">
        <f>J171</f>
        <v>0</v>
      </c>
      <c r="K104" s="134"/>
      <c r="L104" s="20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34"/>
      <c r="D105" s="198" t="s">
        <v>300</v>
      </c>
      <c r="E105" s="199"/>
      <c r="F105" s="199"/>
      <c r="G105" s="199"/>
      <c r="H105" s="199"/>
      <c r="I105" s="199"/>
      <c r="J105" s="200">
        <f>J207</f>
        <v>0</v>
      </c>
      <c r="K105" s="134"/>
      <c r="L105" s="20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34"/>
      <c r="D106" s="198" t="s">
        <v>301</v>
      </c>
      <c r="E106" s="199"/>
      <c r="F106" s="199"/>
      <c r="G106" s="199"/>
      <c r="H106" s="199"/>
      <c r="I106" s="199"/>
      <c r="J106" s="200">
        <f>J220</f>
        <v>0</v>
      </c>
      <c r="K106" s="134"/>
      <c r="L106" s="20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34"/>
      <c r="D107" s="198" t="s">
        <v>302</v>
      </c>
      <c r="E107" s="199"/>
      <c r="F107" s="199"/>
      <c r="G107" s="199"/>
      <c r="H107" s="199"/>
      <c r="I107" s="199"/>
      <c r="J107" s="200">
        <f>J231</f>
        <v>0</v>
      </c>
      <c r="K107" s="134"/>
      <c r="L107" s="20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7"/>
      <c r="C108" s="134"/>
      <c r="D108" s="198" t="s">
        <v>144</v>
      </c>
      <c r="E108" s="199"/>
      <c r="F108" s="199"/>
      <c r="G108" s="199"/>
      <c r="H108" s="199"/>
      <c r="I108" s="199"/>
      <c r="J108" s="200">
        <f>J237</f>
        <v>0</v>
      </c>
      <c r="K108" s="134"/>
      <c r="L108" s="20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145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186" t="str">
        <f>E7</f>
        <v>Lubina - Petřvald stupen_km_7,675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" customFormat="1" ht="12" customHeight="1">
      <c r="B119" s="22"/>
      <c r="C119" s="33" t="s">
        <v>132</v>
      </c>
      <c r="D119" s="23"/>
      <c r="E119" s="23"/>
      <c r="F119" s="23"/>
      <c r="G119" s="23"/>
      <c r="H119" s="23"/>
      <c r="I119" s="23"/>
      <c r="J119" s="23"/>
      <c r="K119" s="23"/>
      <c r="L119" s="21"/>
    </row>
    <row r="120" s="1" customFormat="1" ht="16.5" customHeight="1">
      <c r="B120" s="22"/>
      <c r="C120" s="23"/>
      <c r="D120" s="23"/>
      <c r="E120" s="186" t="s">
        <v>133</v>
      </c>
      <c r="F120" s="23"/>
      <c r="G120" s="23"/>
      <c r="H120" s="23"/>
      <c r="I120" s="23"/>
      <c r="J120" s="23"/>
      <c r="K120" s="23"/>
      <c r="L120" s="21"/>
    </row>
    <row r="121" s="1" customFormat="1" ht="12" customHeight="1">
      <c r="B121" s="22"/>
      <c r="C121" s="33" t="s">
        <v>134</v>
      </c>
      <c r="D121" s="23"/>
      <c r="E121" s="23"/>
      <c r="F121" s="23"/>
      <c r="G121" s="23"/>
      <c r="H121" s="23"/>
      <c r="I121" s="23"/>
      <c r="J121" s="23"/>
      <c r="K121" s="23"/>
      <c r="L121" s="21"/>
    </row>
    <row r="122" s="2" customFormat="1" ht="16.5" customHeight="1">
      <c r="A122" s="39"/>
      <c r="B122" s="40"/>
      <c r="C122" s="41"/>
      <c r="D122" s="41"/>
      <c r="E122" s="305" t="s">
        <v>296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297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E13</f>
        <v>SO-01.02.01 - přelivné těleso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21</v>
      </c>
      <c r="D126" s="41"/>
      <c r="E126" s="41"/>
      <c r="F126" s="28" t="str">
        <f>F16</f>
        <v>Petřvald</v>
      </c>
      <c r="G126" s="41"/>
      <c r="H126" s="41"/>
      <c r="I126" s="33" t="s">
        <v>23</v>
      </c>
      <c r="J126" s="80" t="str">
        <f>IF(J16="","",J16)</f>
        <v>13. 6. 2022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25</v>
      </c>
      <c r="D128" s="41"/>
      <c r="E128" s="41"/>
      <c r="F128" s="28" t="str">
        <f>E19</f>
        <v xml:space="preserve"> </v>
      </c>
      <c r="G128" s="41"/>
      <c r="H128" s="41"/>
      <c r="I128" s="33" t="s">
        <v>31</v>
      </c>
      <c r="J128" s="37" t="str">
        <f>E25</f>
        <v>Ing. Jiří Skalník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29</v>
      </c>
      <c r="D129" s="41"/>
      <c r="E129" s="41"/>
      <c r="F129" s="28" t="str">
        <f>IF(E22="","",E22)</f>
        <v>Vyplň údaj</v>
      </c>
      <c r="G129" s="41"/>
      <c r="H129" s="41"/>
      <c r="I129" s="33" t="s">
        <v>34</v>
      </c>
      <c r="J129" s="37" t="str">
        <f>E28</f>
        <v>Ing. Jiří Skalník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202"/>
      <c r="B131" s="203"/>
      <c r="C131" s="204" t="s">
        <v>146</v>
      </c>
      <c r="D131" s="205" t="s">
        <v>61</v>
      </c>
      <c r="E131" s="205" t="s">
        <v>57</v>
      </c>
      <c r="F131" s="205" t="s">
        <v>58</v>
      </c>
      <c r="G131" s="205" t="s">
        <v>147</v>
      </c>
      <c r="H131" s="205" t="s">
        <v>148</v>
      </c>
      <c r="I131" s="205" t="s">
        <v>149</v>
      </c>
      <c r="J131" s="205" t="s">
        <v>138</v>
      </c>
      <c r="K131" s="206" t="s">
        <v>150</v>
      </c>
      <c r="L131" s="207"/>
      <c r="M131" s="101" t="s">
        <v>1</v>
      </c>
      <c r="N131" s="102" t="s">
        <v>40</v>
      </c>
      <c r="O131" s="102" t="s">
        <v>151</v>
      </c>
      <c r="P131" s="102" t="s">
        <v>152</v>
      </c>
      <c r="Q131" s="102" t="s">
        <v>153</v>
      </c>
      <c r="R131" s="102" t="s">
        <v>154</v>
      </c>
      <c r="S131" s="102" t="s">
        <v>155</v>
      </c>
      <c r="T131" s="103" t="s">
        <v>156</v>
      </c>
      <c r="U131" s="202"/>
      <c r="V131" s="202"/>
      <c r="W131" s="202"/>
      <c r="X131" s="202"/>
      <c r="Y131" s="202"/>
      <c r="Z131" s="202"/>
      <c r="AA131" s="202"/>
      <c r="AB131" s="202"/>
      <c r="AC131" s="202"/>
      <c r="AD131" s="202"/>
      <c r="AE131" s="202"/>
    </row>
    <row r="132" s="2" customFormat="1" ht="22.8" customHeight="1">
      <c r="A132" s="39"/>
      <c r="B132" s="40"/>
      <c r="C132" s="108" t="s">
        <v>157</v>
      </c>
      <c r="D132" s="41"/>
      <c r="E132" s="41"/>
      <c r="F132" s="41"/>
      <c r="G132" s="41"/>
      <c r="H132" s="41"/>
      <c r="I132" s="41"/>
      <c r="J132" s="208">
        <f>BK132</f>
        <v>0</v>
      </c>
      <c r="K132" s="41"/>
      <c r="L132" s="45"/>
      <c r="M132" s="104"/>
      <c r="N132" s="209"/>
      <c r="O132" s="105"/>
      <c r="P132" s="210">
        <f>P133</f>
        <v>0</v>
      </c>
      <c r="Q132" s="105"/>
      <c r="R132" s="210">
        <f>R133</f>
        <v>350.78302030999998</v>
      </c>
      <c r="S132" s="105"/>
      <c r="T132" s="211">
        <f>T133</f>
        <v>291.59899999999999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75</v>
      </c>
      <c r="AU132" s="18" t="s">
        <v>140</v>
      </c>
      <c r="BK132" s="212">
        <f>BK133</f>
        <v>0</v>
      </c>
    </row>
    <row r="133" s="12" customFormat="1" ht="25.92" customHeight="1">
      <c r="A133" s="12"/>
      <c r="B133" s="213"/>
      <c r="C133" s="214"/>
      <c r="D133" s="215" t="s">
        <v>75</v>
      </c>
      <c r="E133" s="216" t="s">
        <v>158</v>
      </c>
      <c r="F133" s="216" t="s">
        <v>159</v>
      </c>
      <c r="G133" s="214"/>
      <c r="H133" s="214"/>
      <c r="I133" s="217"/>
      <c r="J133" s="218">
        <f>BK133</f>
        <v>0</v>
      </c>
      <c r="K133" s="214"/>
      <c r="L133" s="219"/>
      <c r="M133" s="220"/>
      <c r="N133" s="221"/>
      <c r="O133" s="221"/>
      <c r="P133" s="222">
        <f>P134+P167+P171+P207+P220+P231+P237</f>
        <v>0</v>
      </c>
      <c r="Q133" s="221"/>
      <c r="R133" s="222">
        <f>R134+R167+R171+R207+R220+R231+R237</f>
        <v>350.78302030999998</v>
      </c>
      <c r="S133" s="221"/>
      <c r="T133" s="223">
        <f>T134+T167+T171+T207+T220+T231+T237</f>
        <v>291.59899999999999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4" t="s">
        <v>83</v>
      </c>
      <c r="AT133" s="225" t="s">
        <v>75</v>
      </c>
      <c r="AU133" s="225" t="s">
        <v>76</v>
      </c>
      <c r="AY133" s="224" t="s">
        <v>160</v>
      </c>
      <c r="BK133" s="226">
        <f>BK134+BK167+BK171+BK207+BK220+BK231+BK237</f>
        <v>0</v>
      </c>
    </row>
    <row r="134" s="12" customFormat="1" ht="22.8" customHeight="1">
      <c r="A134" s="12"/>
      <c r="B134" s="213"/>
      <c r="C134" s="214"/>
      <c r="D134" s="215" t="s">
        <v>75</v>
      </c>
      <c r="E134" s="227" t="s">
        <v>83</v>
      </c>
      <c r="F134" s="227" t="s">
        <v>161</v>
      </c>
      <c r="G134" s="214"/>
      <c r="H134" s="214"/>
      <c r="I134" s="217"/>
      <c r="J134" s="228">
        <f>BK134</f>
        <v>0</v>
      </c>
      <c r="K134" s="214"/>
      <c r="L134" s="219"/>
      <c r="M134" s="220"/>
      <c r="N134" s="221"/>
      <c r="O134" s="221"/>
      <c r="P134" s="222">
        <f>SUM(P135:P166)</f>
        <v>0</v>
      </c>
      <c r="Q134" s="221"/>
      <c r="R134" s="222">
        <f>SUM(R135:R166)</f>
        <v>0.84307999999999994</v>
      </c>
      <c r="S134" s="221"/>
      <c r="T134" s="223">
        <f>SUM(T135:T166)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4" t="s">
        <v>83</v>
      </c>
      <c r="AT134" s="225" t="s">
        <v>75</v>
      </c>
      <c r="AU134" s="225" t="s">
        <v>83</v>
      </c>
      <c r="AY134" s="224" t="s">
        <v>160</v>
      </c>
      <c r="BK134" s="226">
        <f>SUM(BK135:BK166)</f>
        <v>0</v>
      </c>
    </row>
    <row r="135" s="2" customFormat="1" ht="44.25" customHeight="1">
      <c r="A135" s="39"/>
      <c r="B135" s="40"/>
      <c r="C135" s="229" t="s">
        <v>83</v>
      </c>
      <c r="D135" s="229" t="s">
        <v>162</v>
      </c>
      <c r="E135" s="230" t="s">
        <v>303</v>
      </c>
      <c r="F135" s="231" t="s">
        <v>304</v>
      </c>
      <c r="G135" s="232" t="s">
        <v>118</v>
      </c>
      <c r="H135" s="233">
        <v>73.599999999999994</v>
      </c>
      <c r="I135" s="234"/>
      <c r="J135" s="235">
        <f>ROUND(I135*H135,2)</f>
        <v>0</v>
      </c>
      <c r="K135" s="231" t="s">
        <v>166</v>
      </c>
      <c r="L135" s="45"/>
      <c r="M135" s="236" t="s">
        <v>1</v>
      </c>
      <c r="N135" s="237" t="s">
        <v>41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167</v>
      </c>
      <c r="AT135" s="240" t="s">
        <v>162</v>
      </c>
      <c r="AU135" s="240" t="s">
        <v>85</v>
      </c>
      <c r="AY135" s="18" t="s">
        <v>160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83</v>
      </c>
      <c r="BK135" s="241">
        <f>ROUND(I135*H135,2)</f>
        <v>0</v>
      </c>
      <c r="BL135" s="18" t="s">
        <v>167</v>
      </c>
      <c r="BM135" s="240" t="s">
        <v>305</v>
      </c>
    </row>
    <row r="136" s="13" customFormat="1">
      <c r="A136" s="13"/>
      <c r="B136" s="242"/>
      <c r="C136" s="243"/>
      <c r="D136" s="244" t="s">
        <v>169</v>
      </c>
      <c r="E136" s="245" t="s">
        <v>1</v>
      </c>
      <c r="F136" s="246" t="s">
        <v>306</v>
      </c>
      <c r="G136" s="243"/>
      <c r="H136" s="245" t="s">
        <v>1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2" t="s">
        <v>169</v>
      </c>
      <c r="AU136" s="252" t="s">
        <v>85</v>
      </c>
      <c r="AV136" s="13" t="s">
        <v>83</v>
      </c>
      <c r="AW136" s="13" t="s">
        <v>33</v>
      </c>
      <c r="AX136" s="13" t="s">
        <v>76</v>
      </c>
      <c r="AY136" s="252" t="s">
        <v>160</v>
      </c>
    </row>
    <row r="137" s="14" customFormat="1">
      <c r="A137" s="14"/>
      <c r="B137" s="253"/>
      <c r="C137" s="254"/>
      <c r="D137" s="244" t="s">
        <v>169</v>
      </c>
      <c r="E137" s="255" t="s">
        <v>293</v>
      </c>
      <c r="F137" s="256" t="s">
        <v>307</v>
      </c>
      <c r="G137" s="254"/>
      <c r="H137" s="257">
        <v>73.599999999999994</v>
      </c>
      <c r="I137" s="258"/>
      <c r="J137" s="254"/>
      <c r="K137" s="254"/>
      <c r="L137" s="259"/>
      <c r="M137" s="260"/>
      <c r="N137" s="261"/>
      <c r="O137" s="261"/>
      <c r="P137" s="261"/>
      <c r="Q137" s="261"/>
      <c r="R137" s="261"/>
      <c r="S137" s="261"/>
      <c r="T137" s="26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3" t="s">
        <v>169</v>
      </c>
      <c r="AU137" s="263" t="s">
        <v>85</v>
      </c>
      <c r="AV137" s="14" t="s">
        <v>85</v>
      </c>
      <c r="AW137" s="14" t="s">
        <v>33</v>
      </c>
      <c r="AX137" s="14" t="s">
        <v>83</v>
      </c>
      <c r="AY137" s="263" t="s">
        <v>160</v>
      </c>
    </row>
    <row r="138" s="2" customFormat="1" ht="33" customHeight="1">
      <c r="A138" s="39"/>
      <c r="B138" s="40"/>
      <c r="C138" s="229" t="s">
        <v>85</v>
      </c>
      <c r="D138" s="229" t="s">
        <v>162</v>
      </c>
      <c r="E138" s="230" t="s">
        <v>308</v>
      </c>
      <c r="F138" s="231" t="s">
        <v>309</v>
      </c>
      <c r="G138" s="232" t="s">
        <v>310</v>
      </c>
      <c r="H138" s="233">
        <v>48</v>
      </c>
      <c r="I138" s="234"/>
      <c r="J138" s="235">
        <f>ROUND(I138*H138,2)</f>
        <v>0</v>
      </c>
      <c r="K138" s="231" t="s">
        <v>166</v>
      </c>
      <c r="L138" s="45"/>
      <c r="M138" s="236" t="s">
        <v>1</v>
      </c>
      <c r="N138" s="237" t="s">
        <v>41</v>
      </c>
      <c r="O138" s="92"/>
      <c r="P138" s="238">
        <f>O138*H138</f>
        <v>0</v>
      </c>
      <c r="Q138" s="238">
        <v>0.017149999999999999</v>
      </c>
      <c r="R138" s="238">
        <f>Q138*H138</f>
        <v>0.82319999999999993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167</v>
      </c>
      <c r="AT138" s="240" t="s">
        <v>162</v>
      </c>
      <c r="AU138" s="240" t="s">
        <v>85</v>
      </c>
      <c r="AY138" s="18" t="s">
        <v>160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83</v>
      </c>
      <c r="BK138" s="241">
        <f>ROUND(I138*H138,2)</f>
        <v>0</v>
      </c>
      <c r="BL138" s="18" t="s">
        <v>167</v>
      </c>
      <c r="BM138" s="240" t="s">
        <v>311</v>
      </c>
    </row>
    <row r="139" s="13" customFormat="1">
      <c r="A139" s="13"/>
      <c r="B139" s="242"/>
      <c r="C139" s="243"/>
      <c r="D139" s="244" t="s">
        <v>169</v>
      </c>
      <c r="E139" s="245" t="s">
        <v>1</v>
      </c>
      <c r="F139" s="246" t="s">
        <v>312</v>
      </c>
      <c r="G139" s="243"/>
      <c r="H139" s="245" t="s">
        <v>1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2" t="s">
        <v>169</v>
      </c>
      <c r="AU139" s="252" t="s">
        <v>85</v>
      </c>
      <c r="AV139" s="13" t="s">
        <v>83</v>
      </c>
      <c r="AW139" s="13" t="s">
        <v>33</v>
      </c>
      <c r="AX139" s="13" t="s">
        <v>76</v>
      </c>
      <c r="AY139" s="252" t="s">
        <v>160</v>
      </c>
    </row>
    <row r="140" s="14" customFormat="1">
      <c r="A140" s="14"/>
      <c r="B140" s="253"/>
      <c r="C140" s="254"/>
      <c r="D140" s="244" t="s">
        <v>169</v>
      </c>
      <c r="E140" s="255" t="s">
        <v>1</v>
      </c>
      <c r="F140" s="256" t="s">
        <v>313</v>
      </c>
      <c r="G140" s="254"/>
      <c r="H140" s="257">
        <v>48</v>
      </c>
      <c r="I140" s="258"/>
      <c r="J140" s="254"/>
      <c r="K140" s="254"/>
      <c r="L140" s="259"/>
      <c r="M140" s="260"/>
      <c r="N140" s="261"/>
      <c r="O140" s="261"/>
      <c r="P140" s="261"/>
      <c r="Q140" s="261"/>
      <c r="R140" s="261"/>
      <c r="S140" s="261"/>
      <c r="T140" s="26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3" t="s">
        <v>169</v>
      </c>
      <c r="AU140" s="263" t="s">
        <v>85</v>
      </c>
      <c r="AV140" s="14" t="s">
        <v>85</v>
      </c>
      <c r="AW140" s="14" t="s">
        <v>33</v>
      </c>
      <c r="AX140" s="14" t="s">
        <v>76</v>
      </c>
      <c r="AY140" s="263" t="s">
        <v>160</v>
      </c>
    </row>
    <row r="141" s="15" customFormat="1">
      <c r="A141" s="15"/>
      <c r="B141" s="264"/>
      <c r="C141" s="265"/>
      <c r="D141" s="244" t="s">
        <v>169</v>
      </c>
      <c r="E141" s="266" t="s">
        <v>1</v>
      </c>
      <c r="F141" s="267" t="s">
        <v>185</v>
      </c>
      <c r="G141" s="265"/>
      <c r="H141" s="268">
        <v>48</v>
      </c>
      <c r="I141" s="269"/>
      <c r="J141" s="265"/>
      <c r="K141" s="265"/>
      <c r="L141" s="270"/>
      <c r="M141" s="271"/>
      <c r="N141" s="272"/>
      <c r="O141" s="272"/>
      <c r="P141" s="272"/>
      <c r="Q141" s="272"/>
      <c r="R141" s="272"/>
      <c r="S141" s="272"/>
      <c r="T141" s="27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4" t="s">
        <v>169</v>
      </c>
      <c r="AU141" s="274" t="s">
        <v>85</v>
      </c>
      <c r="AV141" s="15" t="s">
        <v>167</v>
      </c>
      <c r="AW141" s="15" t="s">
        <v>33</v>
      </c>
      <c r="AX141" s="15" t="s">
        <v>83</v>
      </c>
      <c r="AY141" s="274" t="s">
        <v>160</v>
      </c>
    </row>
    <row r="142" s="2" customFormat="1" ht="16.5" customHeight="1">
      <c r="A142" s="39"/>
      <c r="B142" s="40"/>
      <c r="C142" s="275" t="s">
        <v>96</v>
      </c>
      <c r="D142" s="275" t="s">
        <v>195</v>
      </c>
      <c r="E142" s="276" t="s">
        <v>314</v>
      </c>
      <c r="F142" s="277" t="s">
        <v>315</v>
      </c>
      <c r="G142" s="278" t="s">
        <v>310</v>
      </c>
      <c r="H142" s="279">
        <v>28</v>
      </c>
      <c r="I142" s="280"/>
      <c r="J142" s="281">
        <f>ROUND(I142*H142,2)</f>
        <v>0</v>
      </c>
      <c r="K142" s="277" t="s">
        <v>1</v>
      </c>
      <c r="L142" s="282"/>
      <c r="M142" s="283" t="s">
        <v>1</v>
      </c>
      <c r="N142" s="284" t="s">
        <v>41</v>
      </c>
      <c r="O142" s="92"/>
      <c r="P142" s="238">
        <f>O142*H142</f>
        <v>0</v>
      </c>
      <c r="Q142" s="238">
        <v>0.00071000000000000002</v>
      </c>
      <c r="R142" s="238">
        <f>Q142*H142</f>
        <v>0.019880000000000002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198</v>
      </c>
      <c r="AT142" s="240" t="s">
        <v>195</v>
      </c>
      <c r="AU142" s="240" t="s">
        <v>85</v>
      </c>
      <c r="AY142" s="18" t="s">
        <v>160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83</v>
      </c>
      <c r="BK142" s="241">
        <f>ROUND(I142*H142,2)</f>
        <v>0</v>
      </c>
      <c r="BL142" s="18" t="s">
        <v>167</v>
      </c>
      <c r="BM142" s="240" t="s">
        <v>316</v>
      </c>
    </row>
    <row r="143" s="14" customFormat="1">
      <c r="A143" s="14"/>
      <c r="B143" s="253"/>
      <c r="C143" s="254"/>
      <c r="D143" s="244" t="s">
        <v>169</v>
      </c>
      <c r="E143" s="255" t="s">
        <v>1</v>
      </c>
      <c r="F143" s="256" t="s">
        <v>317</v>
      </c>
      <c r="G143" s="254"/>
      <c r="H143" s="257">
        <v>28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3" t="s">
        <v>169</v>
      </c>
      <c r="AU143" s="263" t="s">
        <v>85</v>
      </c>
      <c r="AV143" s="14" t="s">
        <v>85</v>
      </c>
      <c r="AW143" s="14" t="s">
        <v>33</v>
      </c>
      <c r="AX143" s="14" t="s">
        <v>83</v>
      </c>
      <c r="AY143" s="263" t="s">
        <v>160</v>
      </c>
    </row>
    <row r="144" s="2" customFormat="1" ht="62.7" customHeight="1">
      <c r="A144" s="39"/>
      <c r="B144" s="40"/>
      <c r="C144" s="229" t="s">
        <v>167</v>
      </c>
      <c r="D144" s="229" t="s">
        <v>162</v>
      </c>
      <c r="E144" s="230" t="s">
        <v>318</v>
      </c>
      <c r="F144" s="231" t="s">
        <v>319</v>
      </c>
      <c r="G144" s="232" t="s">
        <v>118</v>
      </c>
      <c r="H144" s="233">
        <v>86.799999999999997</v>
      </c>
      <c r="I144" s="234"/>
      <c r="J144" s="235">
        <f>ROUND(I144*H144,2)</f>
        <v>0</v>
      </c>
      <c r="K144" s="231" t="s">
        <v>166</v>
      </c>
      <c r="L144" s="45"/>
      <c r="M144" s="236" t="s">
        <v>1</v>
      </c>
      <c r="N144" s="237" t="s">
        <v>41</v>
      </c>
      <c r="O144" s="92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167</v>
      </c>
      <c r="AT144" s="240" t="s">
        <v>162</v>
      </c>
      <c r="AU144" s="240" t="s">
        <v>85</v>
      </c>
      <c r="AY144" s="18" t="s">
        <v>160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83</v>
      </c>
      <c r="BK144" s="241">
        <f>ROUND(I144*H144,2)</f>
        <v>0</v>
      </c>
      <c r="BL144" s="18" t="s">
        <v>167</v>
      </c>
      <c r="BM144" s="240" t="s">
        <v>320</v>
      </c>
    </row>
    <row r="145" s="13" customFormat="1">
      <c r="A145" s="13"/>
      <c r="B145" s="242"/>
      <c r="C145" s="243"/>
      <c r="D145" s="244" t="s">
        <v>169</v>
      </c>
      <c r="E145" s="245" t="s">
        <v>1</v>
      </c>
      <c r="F145" s="246" t="s">
        <v>321</v>
      </c>
      <c r="G145" s="243"/>
      <c r="H145" s="245" t="s">
        <v>1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2" t="s">
        <v>169</v>
      </c>
      <c r="AU145" s="252" t="s">
        <v>85</v>
      </c>
      <c r="AV145" s="13" t="s">
        <v>83</v>
      </c>
      <c r="AW145" s="13" t="s">
        <v>33</v>
      </c>
      <c r="AX145" s="13" t="s">
        <v>76</v>
      </c>
      <c r="AY145" s="252" t="s">
        <v>160</v>
      </c>
    </row>
    <row r="146" s="14" customFormat="1">
      <c r="A146" s="14"/>
      <c r="B146" s="253"/>
      <c r="C146" s="254"/>
      <c r="D146" s="244" t="s">
        <v>169</v>
      </c>
      <c r="E146" s="255" t="s">
        <v>1</v>
      </c>
      <c r="F146" s="256" t="s">
        <v>322</v>
      </c>
      <c r="G146" s="254"/>
      <c r="H146" s="257">
        <v>86.799999999999997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3" t="s">
        <v>169</v>
      </c>
      <c r="AU146" s="263" t="s">
        <v>85</v>
      </c>
      <c r="AV146" s="14" t="s">
        <v>85</v>
      </c>
      <c r="AW146" s="14" t="s">
        <v>33</v>
      </c>
      <c r="AX146" s="14" t="s">
        <v>83</v>
      </c>
      <c r="AY146" s="263" t="s">
        <v>160</v>
      </c>
    </row>
    <row r="147" s="2" customFormat="1" ht="62.7" customHeight="1">
      <c r="A147" s="39"/>
      <c r="B147" s="40"/>
      <c r="C147" s="229" t="s">
        <v>186</v>
      </c>
      <c r="D147" s="229" t="s">
        <v>162</v>
      </c>
      <c r="E147" s="230" t="s">
        <v>220</v>
      </c>
      <c r="F147" s="231" t="s">
        <v>221</v>
      </c>
      <c r="G147" s="232" t="s">
        <v>118</v>
      </c>
      <c r="H147" s="233">
        <v>30.199999999999999</v>
      </c>
      <c r="I147" s="234"/>
      <c r="J147" s="235">
        <f>ROUND(I147*H147,2)</f>
        <v>0</v>
      </c>
      <c r="K147" s="231" t="s">
        <v>166</v>
      </c>
      <c r="L147" s="45"/>
      <c r="M147" s="236" t="s">
        <v>1</v>
      </c>
      <c r="N147" s="237" t="s">
        <v>41</v>
      </c>
      <c r="O147" s="92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167</v>
      </c>
      <c r="AT147" s="240" t="s">
        <v>162</v>
      </c>
      <c r="AU147" s="240" t="s">
        <v>85</v>
      </c>
      <c r="AY147" s="18" t="s">
        <v>160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83</v>
      </c>
      <c r="BK147" s="241">
        <f>ROUND(I147*H147,2)</f>
        <v>0</v>
      </c>
      <c r="BL147" s="18" t="s">
        <v>167</v>
      </c>
      <c r="BM147" s="240" t="s">
        <v>323</v>
      </c>
    </row>
    <row r="148" s="13" customFormat="1">
      <c r="A148" s="13"/>
      <c r="B148" s="242"/>
      <c r="C148" s="243"/>
      <c r="D148" s="244" t="s">
        <v>169</v>
      </c>
      <c r="E148" s="245" t="s">
        <v>1</v>
      </c>
      <c r="F148" s="246" t="s">
        <v>324</v>
      </c>
      <c r="G148" s="243"/>
      <c r="H148" s="245" t="s">
        <v>1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2" t="s">
        <v>169</v>
      </c>
      <c r="AU148" s="252" t="s">
        <v>85</v>
      </c>
      <c r="AV148" s="13" t="s">
        <v>83</v>
      </c>
      <c r="AW148" s="13" t="s">
        <v>33</v>
      </c>
      <c r="AX148" s="13" t="s">
        <v>76</v>
      </c>
      <c r="AY148" s="252" t="s">
        <v>160</v>
      </c>
    </row>
    <row r="149" s="14" customFormat="1">
      <c r="A149" s="14"/>
      <c r="B149" s="253"/>
      <c r="C149" s="254"/>
      <c r="D149" s="244" t="s">
        <v>169</v>
      </c>
      <c r="E149" s="255" t="s">
        <v>1</v>
      </c>
      <c r="F149" s="256" t="s">
        <v>325</v>
      </c>
      <c r="G149" s="254"/>
      <c r="H149" s="257">
        <v>30.199999999999999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3" t="s">
        <v>169</v>
      </c>
      <c r="AU149" s="263" t="s">
        <v>85</v>
      </c>
      <c r="AV149" s="14" t="s">
        <v>85</v>
      </c>
      <c r="AW149" s="14" t="s">
        <v>33</v>
      </c>
      <c r="AX149" s="14" t="s">
        <v>83</v>
      </c>
      <c r="AY149" s="263" t="s">
        <v>160</v>
      </c>
    </row>
    <row r="150" s="2" customFormat="1" ht="66.75" customHeight="1">
      <c r="A150" s="39"/>
      <c r="B150" s="40"/>
      <c r="C150" s="229" t="s">
        <v>194</v>
      </c>
      <c r="D150" s="229" t="s">
        <v>162</v>
      </c>
      <c r="E150" s="230" t="s">
        <v>326</v>
      </c>
      <c r="F150" s="231" t="s">
        <v>327</v>
      </c>
      <c r="G150" s="232" t="s">
        <v>118</v>
      </c>
      <c r="H150" s="233">
        <v>151</v>
      </c>
      <c r="I150" s="234"/>
      <c r="J150" s="235">
        <f>ROUND(I150*H150,2)</f>
        <v>0</v>
      </c>
      <c r="K150" s="231" t="s">
        <v>166</v>
      </c>
      <c r="L150" s="45"/>
      <c r="M150" s="236" t="s">
        <v>1</v>
      </c>
      <c r="N150" s="237" t="s">
        <v>41</v>
      </c>
      <c r="O150" s="92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167</v>
      </c>
      <c r="AT150" s="240" t="s">
        <v>162</v>
      </c>
      <c r="AU150" s="240" t="s">
        <v>85</v>
      </c>
      <c r="AY150" s="18" t="s">
        <v>160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83</v>
      </c>
      <c r="BK150" s="241">
        <f>ROUND(I150*H150,2)</f>
        <v>0</v>
      </c>
      <c r="BL150" s="18" t="s">
        <v>167</v>
      </c>
      <c r="BM150" s="240" t="s">
        <v>328</v>
      </c>
    </row>
    <row r="151" s="13" customFormat="1">
      <c r="A151" s="13"/>
      <c r="B151" s="242"/>
      <c r="C151" s="243"/>
      <c r="D151" s="244" t="s">
        <v>169</v>
      </c>
      <c r="E151" s="245" t="s">
        <v>1</v>
      </c>
      <c r="F151" s="246" t="s">
        <v>329</v>
      </c>
      <c r="G151" s="243"/>
      <c r="H151" s="245" t="s">
        <v>1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2" t="s">
        <v>169</v>
      </c>
      <c r="AU151" s="252" t="s">
        <v>85</v>
      </c>
      <c r="AV151" s="13" t="s">
        <v>83</v>
      </c>
      <c r="AW151" s="13" t="s">
        <v>33</v>
      </c>
      <c r="AX151" s="13" t="s">
        <v>76</v>
      </c>
      <c r="AY151" s="252" t="s">
        <v>160</v>
      </c>
    </row>
    <row r="152" s="14" customFormat="1">
      <c r="A152" s="14"/>
      <c r="B152" s="253"/>
      <c r="C152" s="254"/>
      <c r="D152" s="244" t="s">
        <v>169</v>
      </c>
      <c r="E152" s="255" t="s">
        <v>1</v>
      </c>
      <c r="F152" s="256" t="s">
        <v>330</v>
      </c>
      <c r="G152" s="254"/>
      <c r="H152" s="257">
        <v>151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3" t="s">
        <v>169</v>
      </c>
      <c r="AU152" s="263" t="s">
        <v>85</v>
      </c>
      <c r="AV152" s="14" t="s">
        <v>85</v>
      </c>
      <c r="AW152" s="14" t="s">
        <v>33</v>
      </c>
      <c r="AX152" s="14" t="s">
        <v>83</v>
      </c>
      <c r="AY152" s="263" t="s">
        <v>160</v>
      </c>
    </row>
    <row r="153" s="2" customFormat="1" ht="44.25" customHeight="1">
      <c r="A153" s="39"/>
      <c r="B153" s="40"/>
      <c r="C153" s="229" t="s">
        <v>202</v>
      </c>
      <c r="D153" s="229" t="s">
        <v>162</v>
      </c>
      <c r="E153" s="230" t="s">
        <v>331</v>
      </c>
      <c r="F153" s="231" t="s">
        <v>332</v>
      </c>
      <c r="G153" s="232" t="s">
        <v>118</v>
      </c>
      <c r="H153" s="233">
        <v>43.399999999999999</v>
      </c>
      <c r="I153" s="234"/>
      <c r="J153" s="235">
        <f>ROUND(I153*H153,2)</f>
        <v>0</v>
      </c>
      <c r="K153" s="231" t="s">
        <v>166</v>
      </c>
      <c r="L153" s="45"/>
      <c r="M153" s="236" t="s">
        <v>1</v>
      </c>
      <c r="N153" s="237" t="s">
        <v>41</v>
      </c>
      <c r="O153" s="92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167</v>
      </c>
      <c r="AT153" s="240" t="s">
        <v>162</v>
      </c>
      <c r="AU153" s="240" t="s">
        <v>85</v>
      </c>
      <c r="AY153" s="18" t="s">
        <v>160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83</v>
      </c>
      <c r="BK153" s="241">
        <f>ROUND(I153*H153,2)</f>
        <v>0</v>
      </c>
      <c r="BL153" s="18" t="s">
        <v>167</v>
      </c>
      <c r="BM153" s="240" t="s">
        <v>333</v>
      </c>
    </row>
    <row r="154" s="13" customFormat="1">
      <c r="A154" s="13"/>
      <c r="B154" s="242"/>
      <c r="C154" s="243"/>
      <c r="D154" s="244" t="s">
        <v>169</v>
      </c>
      <c r="E154" s="245" t="s">
        <v>1</v>
      </c>
      <c r="F154" s="246" t="s">
        <v>334</v>
      </c>
      <c r="G154" s="243"/>
      <c r="H154" s="245" t="s">
        <v>1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2" t="s">
        <v>169</v>
      </c>
      <c r="AU154" s="252" t="s">
        <v>85</v>
      </c>
      <c r="AV154" s="13" t="s">
        <v>83</v>
      </c>
      <c r="AW154" s="13" t="s">
        <v>33</v>
      </c>
      <c r="AX154" s="13" t="s">
        <v>76</v>
      </c>
      <c r="AY154" s="252" t="s">
        <v>160</v>
      </c>
    </row>
    <row r="155" s="14" customFormat="1">
      <c r="A155" s="14"/>
      <c r="B155" s="253"/>
      <c r="C155" s="254"/>
      <c r="D155" s="244" t="s">
        <v>169</v>
      </c>
      <c r="E155" s="255" t="s">
        <v>1</v>
      </c>
      <c r="F155" s="256" t="s">
        <v>290</v>
      </c>
      <c r="G155" s="254"/>
      <c r="H155" s="257">
        <v>43.399999999999999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3" t="s">
        <v>169</v>
      </c>
      <c r="AU155" s="263" t="s">
        <v>85</v>
      </c>
      <c r="AV155" s="14" t="s">
        <v>85</v>
      </c>
      <c r="AW155" s="14" t="s">
        <v>33</v>
      </c>
      <c r="AX155" s="14" t="s">
        <v>83</v>
      </c>
      <c r="AY155" s="263" t="s">
        <v>160</v>
      </c>
    </row>
    <row r="156" s="2" customFormat="1" ht="44.25" customHeight="1">
      <c r="A156" s="39"/>
      <c r="B156" s="40"/>
      <c r="C156" s="229" t="s">
        <v>198</v>
      </c>
      <c r="D156" s="229" t="s">
        <v>162</v>
      </c>
      <c r="E156" s="230" t="s">
        <v>335</v>
      </c>
      <c r="F156" s="231" t="s">
        <v>336</v>
      </c>
      <c r="G156" s="232" t="s">
        <v>260</v>
      </c>
      <c r="H156" s="233">
        <v>50.433999999999998</v>
      </c>
      <c r="I156" s="234"/>
      <c r="J156" s="235">
        <f>ROUND(I156*H156,2)</f>
        <v>0</v>
      </c>
      <c r="K156" s="231" t="s">
        <v>166</v>
      </c>
      <c r="L156" s="45"/>
      <c r="M156" s="236" t="s">
        <v>1</v>
      </c>
      <c r="N156" s="237" t="s">
        <v>41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167</v>
      </c>
      <c r="AT156" s="240" t="s">
        <v>162</v>
      </c>
      <c r="AU156" s="240" t="s">
        <v>85</v>
      </c>
      <c r="AY156" s="18" t="s">
        <v>160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83</v>
      </c>
      <c r="BK156" s="241">
        <f>ROUND(I156*H156,2)</f>
        <v>0</v>
      </c>
      <c r="BL156" s="18" t="s">
        <v>167</v>
      </c>
      <c r="BM156" s="240" t="s">
        <v>337</v>
      </c>
    </row>
    <row r="157" s="14" customFormat="1">
      <c r="A157" s="14"/>
      <c r="B157" s="253"/>
      <c r="C157" s="254"/>
      <c r="D157" s="244" t="s">
        <v>169</v>
      </c>
      <c r="E157" s="255" t="s">
        <v>1</v>
      </c>
      <c r="F157" s="256" t="s">
        <v>338</v>
      </c>
      <c r="G157" s="254"/>
      <c r="H157" s="257">
        <v>50.433999999999998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3" t="s">
        <v>169</v>
      </c>
      <c r="AU157" s="263" t="s">
        <v>85</v>
      </c>
      <c r="AV157" s="14" t="s">
        <v>85</v>
      </c>
      <c r="AW157" s="14" t="s">
        <v>33</v>
      </c>
      <c r="AX157" s="14" t="s">
        <v>83</v>
      </c>
      <c r="AY157" s="263" t="s">
        <v>160</v>
      </c>
    </row>
    <row r="158" s="2" customFormat="1" ht="37.8" customHeight="1">
      <c r="A158" s="39"/>
      <c r="B158" s="40"/>
      <c r="C158" s="229" t="s">
        <v>215</v>
      </c>
      <c r="D158" s="229" t="s">
        <v>162</v>
      </c>
      <c r="E158" s="230" t="s">
        <v>226</v>
      </c>
      <c r="F158" s="231" t="s">
        <v>227</v>
      </c>
      <c r="G158" s="232" t="s">
        <v>118</v>
      </c>
      <c r="H158" s="233">
        <v>73.599999999999994</v>
      </c>
      <c r="I158" s="234"/>
      <c r="J158" s="235">
        <f>ROUND(I158*H158,2)</f>
        <v>0</v>
      </c>
      <c r="K158" s="231" t="s">
        <v>166</v>
      </c>
      <c r="L158" s="45"/>
      <c r="M158" s="236" t="s">
        <v>1</v>
      </c>
      <c r="N158" s="237" t="s">
        <v>41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167</v>
      </c>
      <c r="AT158" s="240" t="s">
        <v>162</v>
      </c>
      <c r="AU158" s="240" t="s">
        <v>85</v>
      </c>
      <c r="AY158" s="18" t="s">
        <v>160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83</v>
      </c>
      <c r="BK158" s="241">
        <f>ROUND(I158*H158,2)</f>
        <v>0</v>
      </c>
      <c r="BL158" s="18" t="s">
        <v>167</v>
      </c>
      <c r="BM158" s="240" t="s">
        <v>339</v>
      </c>
    </row>
    <row r="159" s="13" customFormat="1">
      <c r="A159" s="13"/>
      <c r="B159" s="242"/>
      <c r="C159" s="243"/>
      <c r="D159" s="244" t="s">
        <v>169</v>
      </c>
      <c r="E159" s="245" t="s">
        <v>1</v>
      </c>
      <c r="F159" s="246" t="s">
        <v>340</v>
      </c>
      <c r="G159" s="243"/>
      <c r="H159" s="245" t="s">
        <v>1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2" t="s">
        <v>169</v>
      </c>
      <c r="AU159" s="252" t="s">
        <v>85</v>
      </c>
      <c r="AV159" s="13" t="s">
        <v>83</v>
      </c>
      <c r="AW159" s="13" t="s">
        <v>33</v>
      </c>
      <c r="AX159" s="13" t="s">
        <v>76</v>
      </c>
      <c r="AY159" s="252" t="s">
        <v>160</v>
      </c>
    </row>
    <row r="160" s="14" customFormat="1">
      <c r="A160" s="14"/>
      <c r="B160" s="253"/>
      <c r="C160" s="254"/>
      <c r="D160" s="244" t="s">
        <v>169</v>
      </c>
      <c r="E160" s="255" t="s">
        <v>1</v>
      </c>
      <c r="F160" s="256" t="s">
        <v>325</v>
      </c>
      <c r="G160" s="254"/>
      <c r="H160" s="257">
        <v>30.199999999999999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3" t="s">
        <v>169</v>
      </c>
      <c r="AU160" s="263" t="s">
        <v>85</v>
      </c>
      <c r="AV160" s="14" t="s">
        <v>85</v>
      </c>
      <c r="AW160" s="14" t="s">
        <v>33</v>
      </c>
      <c r="AX160" s="14" t="s">
        <v>76</v>
      </c>
      <c r="AY160" s="263" t="s">
        <v>160</v>
      </c>
    </row>
    <row r="161" s="13" customFormat="1">
      <c r="A161" s="13"/>
      <c r="B161" s="242"/>
      <c r="C161" s="243"/>
      <c r="D161" s="244" t="s">
        <v>169</v>
      </c>
      <c r="E161" s="245" t="s">
        <v>1</v>
      </c>
      <c r="F161" s="246" t="s">
        <v>341</v>
      </c>
      <c r="G161" s="243"/>
      <c r="H161" s="245" t="s">
        <v>1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2" t="s">
        <v>169</v>
      </c>
      <c r="AU161" s="252" t="s">
        <v>85</v>
      </c>
      <c r="AV161" s="13" t="s">
        <v>83</v>
      </c>
      <c r="AW161" s="13" t="s">
        <v>33</v>
      </c>
      <c r="AX161" s="13" t="s">
        <v>76</v>
      </c>
      <c r="AY161" s="252" t="s">
        <v>160</v>
      </c>
    </row>
    <row r="162" s="14" customFormat="1">
      <c r="A162" s="14"/>
      <c r="B162" s="253"/>
      <c r="C162" s="254"/>
      <c r="D162" s="244" t="s">
        <v>169</v>
      </c>
      <c r="E162" s="255" t="s">
        <v>1</v>
      </c>
      <c r="F162" s="256" t="s">
        <v>290</v>
      </c>
      <c r="G162" s="254"/>
      <c r="H162" s="257">
        <v>43.399999999999999</v>
      </c>
      <c r="I162" s="258"/>
      <c r="J162" s="254"/>
      <c r="K162" s="254"/>
      <c r="L162" s="259"/>
      <c r="M162" s="260"/>
      <c r="N162" s="261"/>
      <c r="O162" s="261"/>
      <c r="P162" s="261"/>
      <c r="Q162" s="261"/>
      <c r="R162" s="261"/>
      <c r="S162" s="261"/>
      <c r="T162" s="26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3" t="s">
        <v>169</v>
      </c>
      <c r="AU162" s="263" t="s">
        <v>85</v>
      </c>
      <c r="AV162" s="14" t="s">
        <v>85</v>
      </c>
      <c r="AW162" s="14" t="s">
        <v>33</v>
      </c>
      <c r="AX162" s="14" t="s">
        <v>76</v>
      </c>
      <c r="AY162" s="263" t="s">
        <v>160</v>
      </c>
    </row>
    <row r="163" s="15" customFormat="1">
      <c r="A163" s="15"/>
      <c r="B163" s="264"/>
      <c r="C163" s="265"/>
      <c r="D163" s="244" t="s">
        <v>169</v>
      </c>
      <c r="E163" s="266" t="s">
        <v>1</v>
      </c>
      <c r="F163" s="267" t="s">
        <v>185</v>
      </c>
      <c r="G163" s="265"/>
      <c r="H163" s="268">
        <v>73.599999999999994</v>
      </c>
      <c r="I163" s="269"/>
      <c r="J163" s="265"/>
      <c r="K163" s="265"/>
      <c r="L163" s="270"/>
      <c r="M163" s="271"/>
      <c r="N163" s="272"/>
      <c r="O163" s="272"/>
      <c r="P163" s="272"/>
      <c r="Q163" s="272"/>
      <c r="R163" s="272"/>
      <c r="S163" s="272"/>
      <c r="T163" s="27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4" t="s">
        <v>169</v>
      </c>
      <c r="AU163" s="274" t="s">
        <v>85</v>
      </c>
      <c r="AV163" s="15" t="s">
        <v>167</v>
      </c>
      <c r="AW163" s="15" t="s">
        <v>33</v>
      </c>
      <c r="AX163" s="15" t="s">
        <v>83</v>
      </c>
      <c r="AY163" s="274" t="s">
        <v>160</v>
      </c>
    </row>
    <row r="164" s="2" customFormat="1" ht="37.8" customHeight="1">
      <c r="A164" s="39"/>
      <c r="B164" s="40"/>
      <c r="C164" s="229" t="s">
        <v>219</v>
      </c>
      <c r="D164" s="229" t="s">
        <v>162</v>
      </c>
      <c r="E164" s="230" t="s">
        <v>342</v>
      </c>
      <c r="F164" s="231" t="s">
        <v>343</v>
      </c>
      <c r="G164" s="232" t="s">
        <v>118</v>
      </c>
      <c r="H164" s="233">
        <v>43.399999999999999</v>
      </c>
      <c r="I164" s="234"/>
      <c r="J164" s="235">
        <f>ROUND(I164*H164,2)</f>
        <v>0</v>
      </c>
      <c r="K164" s="231" t="s">
        <v>166</v>
      </c>
      <c r="L164" s="45"/>
      <c r="M164" s="236" t="s">
        <v>1</v>
      </c>
      <c r="N164" s="237" t="s">
        <v>41</v>
      </c>
      <c r="O164" s="92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167</v>
      </c>
      <c r="AT164" s="240" t="s">
        <v>162</v>
      </c>
      <c r="AU164" s="240" t="s">
        <v>85</v>
      </c>
      <c r="AY164" s="18" t="s">
        <v>160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83</v>
      </c>
      <c r="BK164" s="241">
        <f>ROUND(I164*H164,2)</f>
        <v>0</v>
      </c>
      <c r="BL164" s="18" t="s">
        <v>167</v>
      </c>
      <c r="BM164" s="240" t="s">
        <v>344</v>
      </c>
    </row>
    <row r="165" s="13" customFormat="1">
      <c r="A165" s="13"/>
      <c r="B165" s="242"/>
      <c r="C165" s="243"/>
      <c r="D165" s="244" t="s">
        <v>169</v>
      </c>
      <c r="E165" s="245" t="s">
        <v>1</v>
      </c>
      <c r="F165" s="246" t="s">
        <v>345</v>
      </c>
      <c r="G165" s="243"/>
      <c r="H165" s="245" t="s">
        <v>1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2" t="s">
        <v>169</v>
      </c>
      <c r="AU165" s="252" t="s">
        <v>85</v>
      </c>
      <c r="AV165" s="13" t="s">
        <v>83</v>
      </c>
      <c r="AW165" s="13" t="s">
        <v>33</v>
      </c>
      <c r="AX165" s="13" t="s">
        <v>76</v>
      </c>
      <c r="AY165" s="252" t="s">
        <v>160</v>
      </c>
    </row>
    <row r="166" s="14" customFormat="1">
      <c r="A166" s="14"/>
      <c r="B166" s="253"/>
      <c r="C166" s="254"/>
      <c r="D166" s="244" t="s">
        <v>169</v>
      </c>
      <c r="E166" s="255" t="s">
        <v>290</v>
      </c>
      <c r="F166" s="256" t="s">
        <v>346</v>
      </c>
      <c r="G166" s="254"/>
      <c r="H166" s="257">
        <v>43.399999999999999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3" t="s">
        <v>169</v>
      </c>
      <c r="AU166" s="263" t="s">
        <v>85</v>
      </c>
      <c r="AV166" s="14" t="s">
        <v>85</v>
      </c>
      <c r="AW166" s="14" t="s">
        <v>33</v>
      </c>
      <c r="AX166" s="14" t="s">
        <v>83</v>
      </c>
      <c r="AY166" s="263" t="s">
        <v>160</v>
      </c>
    </row>
    <row r="167" s="12" customFormat="1" ht="22.8" customHeight="1">
      <c r="A167" s="12"/>
      <c r="B167" s="213"/>
      <c r="C167" s="214"/>
      <c r="D167" s="215" t="s">
        <v>75</v>
      </c>
      <c r="E167" s="227" t="s">
        <v>85</v>
      </c>
      <c r="F167" s="227" t="s">
        <v>229</v>
      </c>
      <c r="G167" s="214"/>
      <c r="H167" s="214"/>
      <c r="I167" s="217"/>
      <c r="J167" s="228">
        <f>BK167</f>
        <v>0</v>
      </c>
      <c r="K167" s="214"/>
      <c r="L167" s="219"/>
      <c r="M167" s="220"/>
      <c r="N167" s="221"/>
      <c r="O167" s="221"/>
      <c r="P167" s="222">
        <f>SUM(P168:P170)</f>
        <v>0</v>
      </c>
      <c r="Q167" s="221"/>
      <c r="R167" s="222">
        <f>SUM(R168:R170)</f>
        <v>0.004032</v>
      </c>
      <c r="S167" s="221"/>
      <c r="T167" s="223">
        <f>SUM(T168:T170)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4" t="s">
        <v>83</v>
      </c>
      <c r="AT167" s="225" t="s">
        <v>75</v>
      </c>
      <c r="AU167" s="225" t="s">
        <v>83</v>
      </c>
      <c r="AY167" s="224" t="s">
        <v>160</v>
      </c>
      <c r="BK167" s="226">
        <f>SUM(BK168:BK170)</f>
        <v>0</v>
      </c>
    </row>
    <row r="168" s="2" customFormat="1" ht="44.25" customHeight="1">
      <c r="A168" s="39"/>
      <c r="B168" s="40"/>
      <c r="C168" s="229" t="s">
        <v>225</v>
      </c>
      <c r="D168" s="229" t="s">
        <v>162</v>
      </c>
      <c r="E168" s="230" t="s">
        <v>347</v>
      </c>
      <c r="F168" s="231" t="s">
        <v>348</v>
      </c>
      <c r="G168" s="232" t="s">
        <v>126</v>
      </c>
      <c r="H168" s="233">
        <v>28.800000000000001</v>
      </c>
      <c r="I168" s="234"/>
      <c r="J168" s="235">
        <f>ROUND(I168*H168,2)</f>
        <v>0</v>
      </c>
      <c r="K168" s="231" t="s">
        <v>166</v>
      </c>
      <c r="L168" s="45"/>
      <c r="M168" s="236" t="s">
        <v>1</v>
      </c>
      <c r="N168" s="237" t="s">
        <v>41</v>
      </c>
      <c r="O168" s="92"/>
      <c r="P168" s="238">
        <f>O168*H168</f>
        <v>0</v>
      </c>
      <c r="Q168" s="238">
        <v>0.00013999999999999999</v>
      </c>
      <c r="R168" s="238">
        <f>Q168*H168</f>
        <v>0.004032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167</v>
      </c>
      <c r="AT168" s="240" t="s">
        <v>162</v>
      </c>
      <c r="AU168" s="240" t="s">
        <v>85</v>
      </c>
      <c r="AY168" s="18" t="s">
        <v>160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83</v>
      </c>
      <c r="BK168" s="241">
        <f>ROUND(I168*H168,2)</f>
        <v>0</v>
      </c>
      <c r="BL168" s="18" t="s">
        <v>167</v>
      </c>
      <c r="BM168" s="240" t="s">
        <v>349</v>
      </c>
    </row>
    <row r="169" s="13" customFormat="1">
      <c r="A169" s="13"/>
      <c r="B169" s="242"/>
      <c r="C169" s="243"/>
      <c r="D169" s="244" t="s">
        <v>169</v>
      </c>
      <c r="E169" s="245" t="s">
        <v>1</v>
      </c>
      <c r="F169" s="246" t="s">
        <v>350</v>
      </c>
      <c r="G169" s="243"/>
      <c r="H169" s="245" t="s">
        <v>1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2" t="s">
        <v>169</v>
      </c>
      <c r="AU169" s="252" t="s">
        <v>85</v>
      </c>
      <c r="AV169" s="13" t="s">
        <v>83</v>
      </c>
      <c r="AW169" s="13" t="s">
        <v>33</v>
      </c>
      <c r="AX169" s="13" t="s">
        <v>76</v>
      </c>
      <c r="AY169" s="252" t="s">
        <v>160</v>
      </c>
    </row>
    <row r="170" s="14" customFormat="1">
      <c r="A170" s="14"/>
      <c r="B170" s="253"/>
      <c r="C170" s="254"/>
      <c r="D170" s="244" t="s">
        <v>169</v>
      </c>
      <c r="E170" s="255" t="s">
        <v>1</v>
      </c>
      <c r="F170" s="256" t="s">
        <v>351</v>
      </c>
      <c r="G170" s="254"/>
      <c r="H170" s="257">
        <v>28.800000000000001</v>
      </c>
      <c r="I170" s="258"/>
      <c r="J170" s="254"/>
      <c r="K170" s="254"/>
      <c r="L170" s="259"/>
      <c r="M170" s="260"/>
      <c r="N170" s="261"/>
      <c r="O170" s="261"/>
      <c r="P170" s="261"/>
      <c r="Q170" s="261"/>
      <c r="R170" s="261"/>
      <c r="S170" s="261"/>
      <c r="T170" s="26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3" t="s">
        <v>169</v>
      </c>
      <c r="AU170" s="263" t="s">
        <v>85</v>
      </c>
      <c r="AV170" s="14" t="s">
        <v>85</v>
      </c>
      <c r="AW170" s="14" t="s">
        <v>33</v>
      </c>
      <c r="AX170" s="14" t="s">
        <v>83</v>
      </c>
      <c r="AY170" s="263" t="s">
        <v>160</v>
      </c>
    </row>
    <row r="171" s="12" customFormat="1" ht="22.8" customHeight="1">
      <c r="A171" s="12"/>
      <c r="B171" s="213"/>
      <c r="C171" s="214"/>
      <c r="D171" s="215" t="s">
        <v>75</v>
      </c>
      <c r="E171" s="227" t="s">
        <v>96</v>
      </c>
      <c r="F171" s="227" t="s">
        <v>352</v>
      </c>
      <c r="G171" s="214"/>
      <c r="H171" s="214"/>
      <c r="I171" s="217"/>
      <c r="J171" s="228">
        <f>BK171</f>
        <v>0</v>
      </c>
      <c r="K171" s="214"/>
      <c r="L171" s="219"/>
      <c r="M171" s="220"/>
      <c r="N171" s="221"/>
      <c r="O171" s="221"/>
      <c r="P171" s="222">
        <f>SUM(P172:P206)</f>
        <v>0</v>
      </c>
      <c r="Q171" s="221"/>
      <c r="R171" s="222">
        <f>SUM(R172:R206)</f>
        <v>317.43372975</v>
      </c>
      <c r="S171" s="221"/>
      <c r="T171" s="223">
        <f>SUM(T172:T206)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4" t="s">
        <v>83</v>
      </c>
      <c r="AT171" s="225" t="s">
        <v>75</v>
      </c>
      <c r="AU171" s="225" t="s">
        <v>83</v>
      </c>
      <c r="AY171" s="224" t="s">
        <v>160</v>
      </c>
      <c r="BK171" s="226">
        <f>SUM(BK172:BK206)</f>
        <v>0</v>
      </c>
    </row>
    <row r="172" s="2" customFormat="1" ht="37.8" customHeight="1">
      <c r="A172" s="39"/>
      <c r="B172" s="40"/>
      <c r="C172" s="229" t="s">
        <v>230</v>
      </c>
      <c r="D172" s="229" t="s">
        <v>162</v>
      </c>
      <c r="E172" s="230" t="s">
        <v>353</v>
      </c>
      <c r="F172" s="231" t="s">
        <v>354</v>
      </c>
      <c r="G172" s="232" t="s">
        <v>130</v>
      </c>
      <c r="H172" s="233">
        <v>18.143999999999998</v>
      </c>
      <c r="I172" s="234"/>
      <c r="J172" s="235">
        <f>ROUND(I172*H172,2)</f>
        <v>0</v>
      </c>
      <c r="K172" s="231" t="s">
        <v>166</v>
      </c>
      <c r="L172" s="45"/>
      <c r="M172" s="236" t="s">
        <v>1</v>
      </c>
      <c r="N172" s="237" t="s">
        <v>41</v>
      </c>
      <c r="O172" s="92"/>
      <c r="P172" s="238">
        <f>O172*H172</f>
        <v>0</v>
      </c>
      <c r="Q172" s="238">
        <v>0.048840000000000001</v>
      </c>
      <c r="R172" s="238">
        <f>Q172*H172</f>
        <v>0.88615295999999999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167</v>
      </c>
      <c r="AT172" s="240" t="s">
        <v>162</v>
      </c>
      <c r="AU172" s="240" t="s">
        <v>85</v>
      </c>
      <c r="AY172" s="18" t="s">
        <v>160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83</v>
      </c>
      <c r="BK172" s="241">
        <f>ROUND(I172*H172,2)</f>
        <v>0</v>
      </c>
      <c r="BL172" s="18" t="s">
        <v>167</v>
      </c>
      <c r="BM172" s="240" t="s">
        <v>355</v>
      </c>
    </row>
    <row r="173" s="13" customFormat="1">
      <c r="A173" s="13"/>
      <c r="B173" s="242"/>
      <c r="C173" s="243"/>
      <c r="D173" s="244" t="s">
        <v>169</v>
      </c>
      <c r="E173" s="245" t="s">
        <v>1</v>
      </c>
      <c r="F173" s="246" t="s">
        <v>356</v>
      </c>
      <c r="G173" s="243"/>
      <c r="H173" s="245" t="s">
        <v>1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2" t="s">
        <v>169</v>
      </c>
      <c r="AU173" s="252" t="s">
        <v>85</v>
      </c>
      <c r="AV173" s="13" t="s">
        <v>83</v>
      </c>
      <c r="AW173" s="13" t="s">
        <v>33</v>
      </c>
      <c r="AX173" s="13" t="s">
        <v>76</v>
      </c>
      <c r="AY173" s="252" t="s">
        <v>160</v>
      </c>
    </row>
    <row r="174" s="14" customFormat="1">
      <c r="A174" s="14"/>
      <c r="B174" s="253"/>
      <c r="C174" s="254"/>
      <c r="D174" s="244" t="s">
        <v>169</v>
      </c>
      <c r="E174" s="255" t="s">
        <v>1</v>
      </c>
      <c r="F174" s="256" t="s">
        <v>357</v>
      </c>
      <c r="G174" s="254"/>
      <c r="H174" s="257">
        <v>7.5839999999999996</v>
      </c>
      <c r="I174" s="258"/>
      <c r="J174" s="254"/>
      <c r="K174" s="254"/>
      <c r="L174" s="259"/>
      <c r="M174" s="260"/>
      <c r="N174" s="261"/>
      <c r="O174" s="261"/>
      <c r="P174" s="261"/>
      <c r="Q174" s="261"/>
      <c r="R174" s="261"/>
      <c r="S174" s="261"/>
      <c r="T174" s="26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3" t="s">
        <v>169</v>
      </c>
      <c r="AU174" s="263" t="s">
        <v>85</v>
      </c>
      <c r="AV174" s="14" t="s">
        <v>85</v>
      </c>
      <c r="AW174" s="14" t="s">
        <v>33</v>
      </c>
      <c r="AX174" s="14" t="s">
        <v>76</v>
      </c>
      <c r="AY174" s="263" t="s">
        <v>160</v>
      </c>
    </row>
    <row r="175" s="14" customFormat="1">
      <c r="A175" s="14"/>
      <c r="B175" s="253"/>
      <c r="C175" s="254"/>
      <c r="D175" s="244" t="s">
        <v>169</v>
      </c>
      <c r="E175" s="255" t="s">
        <v>1</v>
      </c>
      <c r="F175" s="256" t="s">
        <v>358</v>
      </c>
      <c r="G175" s="254"/>
      <c r="H175" s="257">
        <v>10.560000000000001</v>
      </c>
      <c r="I175" s="258"/>
      <c r="J175" s="254"/>
      <c r="K175" s="254"/>
      <c r="L175" s="259"/>
      <c r="M175" s="260"/>
      <c r="N175" s="261"/>
      <c r="O175" s="261"/>
      <c r="P175" s="261"/>
      <c r="Q175" s="261"/>
      <c r="R175" s="261"/>
      <c r="S175" s="261"/>
      <c r="T175" s="26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3" t="s">
        <v>169</v>
      </c>
      <c r="AU175" s="263" t="s">
        <v>85</v>
      </c>
      <c r="AV175" s="14" t="s">
        <v>85</v>
      </c>
      <c r="AW175" s="14" t="s">
        <v>33</v>
      </c>
      <c r="AX175" s="14" t="s">
        <v>76</v>
      </c>
      <c r="AY175" s="263" t="s">
        <v>160</v>
      </c>
    </row>
    <row r="176" s="15" customFormat="1">
      <c r="A176" s="15"/>
      <c r="B176" s="264"/>
      <c r="C176" s="265"/>
      <c r="D176" s="244" t="s">
        <v>169</v>
      </c>
      <c r="E176" s="266" t="s">
        <v>1</v>
      </c>
      <c r="F176" s="267" t="s">
        <v>185</v>
      </c>
      <c r="G176" s="265"/>
      <c r="H176" s="268">
        <v>18.143999999999998</v>
      </c>
      <c r="I176" s="269"/>
      <c r="J176" s="265"/>
      <c r="K176" s="265"/>
      <c r="L176" s="270"/>
      <c r="M176" s="271"/>
      <c r="N176" s="272"/>
      <c r="O176" s="272"/>
      <c r="P176" s="272"/>
      <c r="Q176" s="272"/>
      <c r="R176" s="272"/>
      <c r="S176" s="272"/>
      <c r="T176" s="27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4" t="s">
        <v>169</v>
      </c>
      <c r="AU176" s="274" t="s">
        <v>85</v>
      </c>
      <c r="AV176" s="15" t="s">
        <v>167</v>
      </c>
      <c r="AW176" s="15" t="s">
        <v>33</v>
      </c>
      <c r="AX176" s="15" t="s">
        <v>83</v>
      </c>
      <c r="AY176" s="274" t="s">
        <v>160</v>
      </c>
    </row>
    <row r="177" s="2" customFormat="1" ht="16.5" customHeight="1">
      <c r="A177" s="39"/>
      <c r="B177" s="40"/>
      <c r="C177" s="275" t="s">
        <v>237</v>
      </c>
      <c r="D177" s="275" t="s">
        <v>195</v>
      </c>
      <c r="E177" s="276" t="s">
        <v>359</v>
      </c>
      <c r="F177" s="277" t="s">
        <v>360</v>
      </c>
      <c r="G177" s="278" t="s">
        <v>361</v>
      </c>
      <c r="H177" s="279">
        <v>32</v>
      </c>
      <c r="I177" s="280"/>
      <c r="J177" s="281">
        <f>ROUND(I177*H177,2)</f>
        <v>0</v>
      </c>
      <c r="K177" s="277" t="s">
        <v>1</v>
      </c>
      <c r="L177" s="282"/>
      <c r="M177" s="283" t="s">
        <v>1</v>
      </c>
      <c r="N177" s="284" t="s">
        <v>41</v>
      </c>
      <c r="O177" s="92"/>
      <c r="P177" s="238">
        <f>O177*H177</f>
        <v>0</v>
      </c>
      <c r="Q177" s="238">
        <v>0.182</v>
      </c>
      <c r="R177" s="238">
        <f>Q177*H177</f>
        <v>5.8239999999999998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198</v>
      </c>
      <c r="AT177" s="240" t="s">
        <v>195</v>
      </c>
      <c r="AU177" s="240" t="s">
        <v>85</v>
      </c>
      <c r="AY177" s="18" t="s">
        <v>160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83</v>
      </c>
      <c r="BK177" s="241">
        <f>ROUND(I177*H177,2)</f>
        <v>0</v>
      </c>
      <c r="BL177" s="18" t="s">
        <v>167</v>
      </c>
      <c r="BM177" s="240" t="s">
        <v>362</v>
      </c>
    </row>
    <row r="178" s="13" customFormat="1">
      <c r="A178" s="13"/>
      <c r="B178" s="242"/>
      <c r="C178" s="243"/>
      <c r="D178" s="244" t="s">
        <v>169</v>
      </c>
      <c r="E178" s="245" t="s">
        <v>1</v>
      </c>
      <c r="F178" s="246" t="s">
        <v>363</v>
      </c>
      <c r="G178" s="243"/>
      <c r="H178" s="245" t="s">
        <v>1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2" t="s">
        <v>169</v>
      </c>
      <c r="AU178" s="252" t="s">
        <v>85</v>
      </c>
      <c r="AV178" s="13" t="s">
        <v>83</v>
      </c>
      <c r="AW178" s="13" t="s">
        <v>33</v>
      </c>
      <c r="AX178" s="13" t="s">
        <v>76</v>
      </c>
      <c r="AY178" s="252" t="s">
        <v>160</v>
      </c>
    </row>
    <row r="179" s="14" customFormat="1">
      <c r="A179" s="14"/>
      <c r="B179" s="253"/>
      <c r="C179" s="254"/>
      <c r="D179" s="244" t="s">
        <v>169</v>
      </c>
      <c r="E179" s="255" t="s">
        <v>1</v>
      </c>
      <c r="F179" s="256" t="s">
        <v>364</v>
      </c>
      <c r="G179" s="254"/>
      <c r="H179" s="257">
        <v>32</v>
      </c>
      <c r="I179" s="258"/>
      <c r="J179" s="254"/>
      <c r="K179" s="254"/>
      <c r="L179" s="259"/>
      <c r="M179" s="260"/>
      <c r="N179" s="261"/>
      <c r="O179" s="261"/>
      <c r="P179" s="261"/>
      <c r="Q179" s="261"/>
      <c r="R179" s="261"/>
      <c r="S179" s="261"/>
      <c r="T179" s="26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3" t="s">
        <v>169</v>
      </c>
      <c r="AU179" s="263" t="s">
        <v>85</v>
      </c>
      <c r="AV179" s="14" t="s">
        <v>85</v>
      </c>
      <c r="AW179" s="14" t="s">
        <v>33</v>
      </c>
      <c r="AX179" s="14" t="s">
        <v>83</v>
      </c>
      <c r="AY179" s="263" t="s">
        <v>160</v>
      </c>
    </row>
    <row r="180" s="2" customFormat="1" ht="16.5" customHeight="1">
      <c r="A180" s="39"/>
      <c r="B180" s="40"/>
      <c r="C180" s="275" t="s">
        <v>243</v>
      </c>
      <c r="D180" s="275" t="s">
        <v>195</v>
      </c>
      <c r="E180" s="276" t="s">
        <v>365</v>
      </c>
      <c r="F180" s="277" t="s">
        <v>360</v>
      </c>
      <c r="G180" s="278" t="s">
        <v>361</v>
      </c>
      <c r="H180" s="279">
        <v>16</v>
      </c>
      <c r="I180" s="280"/>
      <c r="J180" s="281">
        <f>ROUND(I180*H180,2)</f>
        <v>0</v>
      </c>
      <c r="K180" s="277" t="s">
        <v>1</v>
      </c>
      <c r="L180" s="282"/>
      <c r="M180" s="283" t="s">
        <v>1</v>
      </c>
      <c r="N180" s="284" t="s">
        <v>41</v>
      </c>
      <c r="O180" s="92"/>
      <c r="P180" s="238">
        <f>O180*H180</f>
        <v>0</v>
      </c>
      <c r="Q180" s="238">
        <v>0.182</v>
      </c>
      <c r="R180" s="238">
        <f>Q180*H180</f>
        <v>2.9119999999999999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198</v>
      </c>
      <c r="AT180" s="240" t="s">
        <v>195</v>
      </c>
      <c r="AU180" s="240" t="s">
        <v>85</v>
      </c>
      <c r="AY180" s="18" t="s">
        <v>160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83</v>
      </c>
      <c r="BK180" s="241">
        <f>ROUND(I180*H180,2)</f>
        <v>0</v>
      </c>
      <c r="BL180" s="18" t="s">
        <v>167</v>
      </c>
      <c r="BM180" s="240" t="s">
        <v>366</v>
      </c>
    </row>
    <row r="181" s="13" customFormat="1">
      <c r="A181" s="13"/>
      <c r="B181" s="242"/>
      <c r="C181" s="243"/>
      <c r="D181" s="244" t="s">
        <v>169</v>
      </c>
      <c r="E181" s="245" t="s">
        <v>1</v>
      </c>
      <c r="F181" s="246" t="s">
        <v>367</v>
      </c>
      <c r="G181" s="243"/>
      <c r="H181" s="245" t="s">
        <v>1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2" t="s">
        <v>169</v>
      </c>
      <c r="AU181" s="252" t="s">
        <v>85</v>
      </c>
      <c r="AV181" s="13" t="s">
        <v>83</v>
      </c>
      <c r="AW181" s="13" t="s">
        <v>33</v>
      </c>
      <c r="AX181" s="13" t="s">
        <v>76</v>
      </c>
      <c r="AY181" s="252" t="s">
        <v>160</v>
      </c>
    </row>
    <row r="182" s="14" customFormat="1">
      <c r="A182" s="14"/>
      <c r="B182" s="253"/>
      <c r="C182" s="254"/>
      <c r="D182" s="244" t="s">
        <v>169</v>
      </c>
      <c r="E182" s="255" t="s">
        <v>1</v>
      </c>
      <c r="F182" s="256" t="s">
        <v>253</v>
      </c>
      <c r="G182" s="254"/>
      <c r="H182" s="257">
        <v>16</v>
      </c>
      <c r="I182" s="258"/>
      <c r="J182" s="254"/>
      <c r="K182" s="254"/>
      <c r="L182" s="259"/>
      <c r="M182" s="260"/>
      <c r="N182" s="261"/>
      <c r="O182" s="261"/>
      <c r="P182" s="261"/>
      <c r="Q182" s="261"/>
      <c r="R182" s="261"/>
      <c r="S182" s="261"/>
      <c r="T182" s="26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3" t="s">
        <v>169</v>
      </c>
      <c r="AU182" s="263" t="s">
        <v>85</v>
      </c>
      <c r="AV182" s="14" t="s">
        <v>85</v>
      </c>
      <c r="AW182" s="14" t="s">
        <v>33</v>
      </c>
      <c r="AX182" s="14" t="s">
        <v>83</v>
      </c>
      <c r="AY182" s="263" t="s">
        <v>160</v>
      </c>
    </row>
    <row r="183" s="2" customFormat="1" ht="78" customHeight="1">
      <c r="A183" s="39"/>
      <c r="B183" s="40"/>
      <c r="C183" s="229" t="s">
        <v>8</v>
      </c>
      <c r="D183" s="229" t="s">
        <v>162</v>
      </c>
      <c r="E183" s="230" t="s">
        <v>368</v>
      </c>
      <c r="F183" s="231" t="s">
        <v>369</v>
      </c>
      <c r="G183" s="232" t="s">
        <v>118</v>
      </c>
      <c r="H183" s="233">
        <v>16.199999999999999</v>
      </c>
      <c r="I183" s="234"/>
      <c r="J183" s="235">
        <f>ROUND(I183*H183,2)</f>
        <v>0</v>
      </c>
      <c r="K183" s="231" t="s">
        <v>166</v>
      </c>
      <c r="L183" s="45"/>
      <c r="M183" s="236" t="s">
        <v>1</v>
      </c>
      <c r="N183" s="237" t="s">
        <v>41</v>
      </c>
      <c r="O183" s="92"/>
      <c r="P183" s="238">
        <f>O183*H183</f>
        <v>0</v>
      </c>
      <c r="Q183" s="238">
        <v>3.11388</v>
      </c>
      <c r="R183" s="238">
        <f>Q183*H183</f>
        <v>50.444855999999994</v>
      </c>
      <c r="S183" s="238">
        <v>0</v>
      </c>
      <c r="T183" s="23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167</v>
      </c>
      <c r="AT183" s="240" t="s">
        <v>162</v>
      </c>
      <c r="AU183" s="240" t="s">
        <v>85</v>
      </c>
      <c r="AY183" s="18" t="s">
        <v>160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83</v>
      </c>
      <c r="BK183" s="241">
        <f>ROUND(I183*H183,2)</f>
        <v>0</v>
      </c>
      <c r="BL183" s="18" t="s">
        <v>167</v>
      </c>
      <c r="BM183" s="240" t="s">
        <v>370</v>
      </c>
    </row>
    <row r="184" s="13" customFormat="1">
      <c r="A184" s="13"/>
      <c r="B184" s="242"/>
      <c r="C184" s="243"/>
      <c r="D184" s="244" t="s">
        <v>169</v>
      </c>
      <c r="E184" s="245" t="s">
        <v>1</v>
      </c>
      <c r="F184" s="246" t="s">
        <v>371</v>
      </c>
      <c r="G184" s="243"/>
      <c r="H184" s="245" t="s">
        <v>1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2" t="s">
        <v>169</v>
      </c>
      <c r="AU184" s="252" t="s">
        <v>85</v>
      </c>
      <c r="AV184" s="13" t="s">
        <v>83</v>
      </c>
      <c r="AW184" s="13" t="s">
        <v>33</v>
      </c>
      <c r="AX184" s="13" t="s">
        <v>76</v>
      </c>
      <c r="AY184" s="252" t="s">
        <v>160</v>
      </c>
    </row>
    <row r="185" s="14" customFormat="1">
      <c r="A185" s="14"/>
      <c r="B185" s="253"/>
      <c r="C185" s="254"/>
      <c r="D185" s="244" t="s">
        <v>169</v>
      </c>
      <c r="E185" s="255" t="s">
        <v>1</v>
      </c>
      <c r="F185" s="256" t="s">
        <v>372</v>
      </c>
      <c r="G185" s="254"/>
      <c r="H185" s="257">
        <v>16.199999999999999</v>
      </c>
      <c r="I185" s="258"/>
      <c r="J185" s="254"/>
      <c r="K185" s="254"/>
      <c r="L185" s="259"/>
      <c r="M185" s="260"/>
      <c r="N185" s="261"/>
      <c r="O185" s="261"/>
      <c r="P185" s="261"/>
      <c r="Q185" s="261"/>
      <c r="R185" s="261"/>
      <c r="S185" s="261"/>
      <c r="T185" s="26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3" t="s">
        <v>169</v>
      </c>
      <c r="AU185" s="263" t="s">
        <v>85</v>
      </c>
      <c r="AV185" s="14" t="s">
        <v>85</v>
      </c>
      <c r="AW185" s="14" t="s">
        <v>33</v>
      </c>
      <c r="AX185" s="14" t="s">
        <v>83</v>
      </c>
      <c r="AY185" s="263" t="s">
        <v>160</v>
      </c>
    </row>
    <row r="186" s="2" customFormat="1" ht="66.75" customHeight="1">
      <c r="A186" s="39"/>
      <c r="B186" s="40"/>
      <c r="C186" s="229" t="s">
        <v>253</v>
      </c>
      <c r="D186" s="229" t="s">
        <v>162</v>
      </c>
      <c r="E186" s="230" t="s">
        <v>373</v>
      </c>
      <c r="F186" s="231" t="s">
        <v>374</v>
      </c>
      <c r="G186" s="232" t="s">
        <v>118</v>
      </c>
      <c r="H186" s="233">
        <v>35.478000000000002</v>
      </c>
      <c r="I186" s="234"/>
      <c r="J186" s="235">
        <f>ROUND(I186*H186,2)</f>
        <v>0</v>
      </c>
      <c r="K186" s="231" t="s">
        <v>166</v>
      </c>
      <c r="L186" s="45"/>
      <c r="M186" s="236" t="s">
        <v>1</v>
      </c>
      <c r="N186" s="237" t="s">
        <v>41</v>
      </c>
      <c r="O186" s="92"/>
      <c r="P186" s="238">
        <f>O186*H186</f>
        <v>0</v>
      </c>
      <c r="Q186" s="238">
        <v>2.7919499999999999</v>
      </c>
      <c r="R186" s="238">
        <f>Q186*H186</f>
        <v>99.052802100000008</v>
      </c>
      <c r="S186" s="238">
        <v>0</v>
      </c>
      <c r="T186" s="23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0" t="s">
        <v>167</v>
      </c>
      <c r="AT186" s="240" t="s">
        <v>162</v>
      </c>
      <c r="AU186" s="240" t="s">
        <v>85</v>
      </c>
      <c r="AY186" s="18" t="s">
        <v>160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8" t="s">
        <v>83</v>
      </c>
      <c r="BK186" s="241">
        <f>ROUND(I186*H186,2)</f>
        <v>0</v>
      </c>
      <c r="BL186" s="18" t="s">
        <v>167</v>
      </c>
      <c r="BM186" s="240" t="s">
        <v>375</v>
      </c>
    </row>
    <row r="187" s="13" customFormat="1">
      <c r="A187" s="13"/>
      <c r="B187" s="242"/>
      <c r="C187" s="243"/>
      <c r="D187" s="244" t="s">
        <v>169</v>
      </c>
      <c r="E187" s="245" t="s">
        <v>1</v>
      </c>
      <c r="F187" s="246" t="s">
        <v>376</v>
      </c>
      <c r="G187" s="243"/>
      <c r="H187" s="245" t="s">
        <v>1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2" t="s">
        <v>169</v>
      </c>
      <c r="AU187" s="252" t="s">
        <v>85</v>
      </c>
      <c r="AV187" s="13" t="s">
        <v>83</v>
      </c>
      <c r="AW187" s="13" t="s">
        <v>33</v>
      </c>
      <c r="AX187" s="13" t="s">
        <v>76</v>
      </c>
      <c r="AY187" s="252" t="s">
        <v>160</v>
      </c>
    </row>
    <row r="188" s="14" customFormat="1">
      <c r="A188" s="14"/>
      <c r="B188" s="253"/>
      <c r="C188" s="254"/>
      <c r="D188" s="244" t="s">
        <v>169</v>
      </c>
      <c r="E188" s="255" t="s">
        <v>1</v>
      </c>
      <c r="F188" s="256" t="s">
        <v>377</v>
      </c>
      <c r="G188" s="254"/>
      <c r="H188" s="257">
        <v>35.478000000000002</v>
      </c>
      <c r="I188" s="258"/>
      <c r="J188" s="254"/>
      <c r="K188" s="254"/>
      <c r="L188" s="259"/>
      <c r="M188" s="260"/>
      <c r="N188" s="261"/>
      <c r="O188" s="261"/>
      <c r="P188" s="261"/>
      <c r="Q188" s="261"/>
      <c r="R188" s="261"/>
      <c r="S188" s="261"/>
      <c r="T188" s="26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3" t="s">
        <v>169</v>
      </c>
      <c r="AU188" s="263" t="s">
        <v>85</v>
      </c>
      <c r="AV188" s="14" t="s">
        <v>85</v>
      </c>
      <c r="AW188" s="14" t="s">
        <v>33</v>
      </c>
      <c r="AX188" s="14" t="s">
        <v>83</v>
      </c>
      <c r="AY188" s="263" t="s">
        <v>160</v>
      </c>
    </row>
    <row r="189" s="2" customFormat="1" ht="66.75" customHeight="1">
      <c r="A189" s="39"/>
      <c r="B189" s="40"/>
      <c r="C189" s="229" t="s">
        <v>257</v>
      </c>
      <c r="D189" s="229" t="s">
        <v>162</v>
      </c>
      <c r="E189" s="230" t="s">
        <v>378</v>
      </c>
      <c r="F189" s="231" t="s">
        <v>379</v>
      </c>
      <c r="G189" s="232" t="s">
        <v>118</v>
      </c>
      <c r="H189" s="233">
        <v>55.398000000000003</v>
      </c>
      <c r="I189" s="234"/>
      <c r="J189" s="235">
        <f>ROUND(I189*H189,2)</f>
        <v>0</v>
      </c>
      <c r="K189" s="231" t="s">
        <v>166</v>
      </c>
      <c r="L189" s="45"/>
      <c r="M189" s="236" t="s">
        <v>1</v>
      </c>
      <c r="N189" s="237" t="s">
        <v>41</v>
      </c>
      <c r="O189" s="92"/>
      <c r="P189" s="238">
        <f>O189*H189</f>
        <v>0</v>
      </c>
      <c r="Q189" s="238">
        <v>2.8332299999999999</v>
      </c>
      <c r="R189" s="238">
        <f>Q189*H189</f>
        <v>156.95527554</v>
      </c>
      <c r="S189" s="238">
        <v>0</v>
      </c>
      <c r="T189" s="23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0" t="s">
        <v>167</v>
      </c>
      <c r="AT189" s="240" t="s">
        <v>162</v>
      </c>
      <c r="AU189" s="240" t="s">
        <v>85</v>
      </c>
      <c r="AY189" s="18" t="s">
        <v>160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8" t="s">
        <v>83</v>
      </c>
      <c r="BK189" s="241">
        <f>ROUND(I189*H189,2)</f>
        <v>0</v>
      </c>
      <c r="BL189" s="18" t="s">
        <v>167</v>
      </c>
      <c r="BM189" s="240" t="s">
        <v>380</v>
      </c>
    </row>
    <row r="190" s="13" customFormat="1">
      <c r="A190" s="13"/>
      <c r="B190" s="242"/>
      <c r="C190" s="243"/>
      <c r="D190" s="244" t="s">
        <v>169</v>
      </c>
      <c r="E190" s="245" t="s">
        <v>1</v>
      </c>
      <c r="F190" s="246" t="s">
        <v>381</v>
      </c>
      <c r="G190" s="243"/>
      <c r="H190" s="245" t="s">
        <v>1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2" t="s">
        <v>169</v>
      </c>
      <c r="AU190" s="252" t="s">
        <v>85</v>
      </c>
      <c r="AV190" s="13" t="s">
        <v>83</v>
      </c>
      <c r="AW190" s="13" t="s">
        <v>33</v>
      </c>
      <c r="AX190" s="13" t="s">
        <v>76</v>
      </c>
      <c r="AY190" s="252" t="s">
        <v>160</v>
      </c>
    </row>
    <row r="191" s="14" customFormat="1">
      <c r="A191" s="14"/>
      <c r="B191" s="253"/>
      <c r="C191" s="254"/>
      <c r="D191" s="244" t="s">
        <v>169</v>
      </c>
      <c r="E191" s="255" t="s">
        <v>1</v>
      </c>
      <c r="F191" s="256" t="s">
        <v>382</v>
      </c>
      <c r="G191" s="254"/>
      <c r="H191" s="257">
        <v>35.682000000000002</v>
      </c>
      <c r="I191" s="258"/>
      <c r="J191" s="254"/>
      <c r="K191" s="254"/>
      <c r="L191" s="259"/>
      <c r="M191" s="260"/>
      <c r="N191" s="261"/>
      <c r="O191" s="261"/>
      <c r="P191" s="261"/>
      <c r="Q191" s="261"/>
      <c r="R191" s="261"/>
      <c r="S191" s="261"/>
      <c r="T191" s="26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3" t="s">
        <v>169</v>
      </c>
      <c r="AU191" s="263" t="s">
        <v>85</v>
      </c>
      <c r="AV191" s="14" t="s">
        <v>85</v>
      </c>
      <c r="AW191" s="14" t="s">
        <v>33</v>
      </c>
      <c r="AX191" s="14" t="s">
        <v>76</v>
      </c>
      <c r="AY191" s="263" t="s">
        <v>160</v>
      </c>
    </row>
    <row r="192" s="14" customFormat="1">
      <c r="A192" s="14"/>
      <c r="B192" s="253"/>
      <c r="C192" s="254"/>
      <c r="D192" s="244" t="s">
        <v>169</v>
      </c>
      <c r="E192" s="255" t="s">
        <v>1</v>
      </c>
      <c r="F192" s="256" t="s">
        <v>383</v>
      </c>
      <c r="G192" s="254"/>
      <c r="H192" s="257">
        <v>14.880000000000001</v>
      </c>
      <c r="I192" s="258"/>
      <c r="J192" s="254"/>
      <c r="K192" s="254"/>
      <c r="L192" s="259"/>
      <c r="M192" s="260"/>
      <c r="N192" s="261"/>
      <c r="O192" s="261"/>
      <c r="P192" s="261"/>
      <c r="Q192" s="261"/>
      <c r="R192" s="261"/>
      <c r="S192" s="261"/>
      <c r="T192" s="26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3" t="s">
        <v>169</v>
      </c>
      <c r="AU192" s="263" t="s">
        <v>85</v>
      </c>
      <c r="AV192" s="14" t="s">
        <v>85</v>
      </c>
      <c r="AW192" s="14" t="s">
        <v>33</v>
      </c>
      <c r="AX192" s="14" t="s">
        <v>76</v>
      </c>
      <c r="AY192" s="263" t="s">
        <v>160</v>
      </c>
    </row>
    <row r="193" s="14" customFormat="1">
      <c r="A193" s="14"/>
      <c r="B193" s="253"/>
      <c r="C193" s="254"/>
      <c r="D193" s="244" t="s">
        <v>169</v>
      </c>
      <c r="E193" s="255" t="s">
        <v>1</v>
      </c>
      <c r="F193" s="256" t="s">
        <v>384</v>
      </c>
      <c r="G193" s="254"/>
      <c r="H193" s="257">
        <v>4.8360000000000003</v>
      </c>
      <c r="I193" s="258"/>
      <c r="J193" s="254"/>
      <c r="K193" s="254"/>
      <c r="L193" s="259"/>
      <c r="M193" s="260"/>
      <c r="N193" s="261"/>
      <c r="O193" s="261"/>
      <c r="P193" s="261"/>
      <c r="Q193" s="261"/>
      <c r="R193" s="261"/>
      <c r="S193" s="261"/>
      <c r="T193" s="26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3" t="s">
        <v>169</v>
      </c>
      <c r="AU193" s="263" t="s">
        <v>85</v>
      </c>
      <c r="AV193" s="14" t="s">
        <v>85</v>
      </c>
      <c r="AW193" s="14" t="s">
        <v>33</v>
      </c>
      <c r="AX193" s="14" t="s">
        <v>76</v>
      </c>
      <c r="AY193" s="263" t="s">
        <v>160</v>
      </c>
    </row>
    <row r="194" s="15" customFormat="1">
      <c r="A194" s="15"/>
      <c r="B194" s="264"/>
      <c r="C194" s="265"/>
      <c r="D194" s="244" t="s">
        <v>169</v>
      </c>
      <c r="E194" s="266" t="s">
        <v>1</v>
      </c>
      <c r="F194" s="267" t="s">
        <v>185</v>
      </c>
      <c r="G194" s="265"/>
      <c r="H194" s="268">
        <v>55.398000000000003</v>
      </c>
      <c r="I194" s="269"/>
      <c r="J194" s="265"/>
      <c r="K194" s="265"/>
      <c r="L194" s="270"/>
      <c r="M194" s="271"/>
      <c r="N194" s="272"/>
      <c r="O194" s="272"/>
      <c r="P194" s="272"/>
      <c r="Q194" s="272"/>
      <c r="R194" s="272"/>
      <c r="S194" s="272"/>
      <c r="T194" s="273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4" t="s">
        <v>169</v>
      </c>
      <c r="AU194" s="274" t="s">
        <v>85</v>
      </c>
      <c r="AV194" s="15" t="s">
        <v>167</v>
      </c>
      <c r="AW194" s="15" t="s">
        <v>33</v>
      </c>
      <c r="AX194" s="15" t="s">
        <v>83</v>
      </c>
      <c r="AY194" s="274" t="s">
        <v>160</v>
      </c>
    </row>
    <row r="195" s="2" customFormat="1" ht="76.35" customHeight="1">
      <c r="A195" s="39"/>
      <c r="B195" s="40"/>
      <c r="C195" s="229" t="s">
        <v>269</v>
      </c>
      <c r="D195" s="229" t="s">
        <v>162</v>
      </c>
      <c r="E195" s="230" t="s">
        <v>385</v>
      </c>
      <c r="F195" s="231" t="s">
        <v>386</v>
      </c>
      <c r="G195" s="232" t="s">
        <v>130</v>
      </c>
      <c r="H195" s="233">
        <v>164.12000000000001</v>
      </c>
      <c r="I195" s="234"/>
      <c r="J195" s="235">
        <f>ROUND(I195*H195,2)</f>
        <v>0</v>
      </c>
      <c r="K195" s="231" t="s">
        <v>166</v>
      </c>
      <c r="L195" s="45"/>
      <c r="M195" s="236" t="s">
        <v>1</v>
      </c>
      <c r="N195" s="237" t="s">
        <v>41</v>
      </c>
      <c r="O195" s="92"/>
      <c r="P195" s="238">
        <f>O195*H195</f>
        <v>0</v>
      </c>
      <c r="Q195" s="238">
        <v>0.00726</v>
      </c>
      <c r="R195" s="238">
        <f>Q195*H195</f>
        <v>1.1915112000000001</v>
      </c>
      <c r="S195" s="238">
        <v>0</v>
      </c>
      <c r="T195" s="23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0" t="s">
        <v>167</v>
      </c>
      <c r="AT195" s="240" t="s">
        <v>162</v>
      </c>
      <c r="AU195" s="240" t="s">
        <v>85</v>
      </c>
      <c r="AY195" s="18" t="s">
        <v>160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8" t="s">
        <v>83</v>
      </c>
      <c r="BK195" s="241">
        <f>ROUND(I195*H195,2)</f>
        <v>0</v>
      </c>
      <c r="BL195" s="18" t="s">
        <v>167</v>
      </c>
      <c r="BM195" s="240" t="s">
        <v>387</v>
      </c>
    </row>
    <row r="196" s="14" customFormat="1">
      <c r="A196" s="14"/>
      <c r="B196" s="253"/>
      <c r="C196" s="254"/>
      <c r="D196" s="244" t="s">
        <v>169</v>
      </c>
      <c r="E196" s="255" t="s">
        <v>1</v>
      </c>
      <c r="F196" s="256" t="s">
        <v>388</v>
      </c>
      <c r="G196" s="254"/>
      <c r="H196" s="257">
        <v>20.52</v>
      </c>
      <c r="I196" s="258"/>
      <c r="J196" s="254"/>
      <c r="K196" s="254"/>
      <c r="L196" s="259"/>
      <c r="M196" s="260"/>
      <c r="N196" s="261"/>
      <c r="O196" s="261"/>
      <c r="P196" s="261"/>
      <c r="Q196" s="261"/>
      <c r="R196" s="261"/>
      <c r="S196" s="261"/>
      <c r="T196" s="26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3" t="s">
        <v>169</v>
      </c>
      <c r="AU196" s="263" t="s">
        <v>85</v>
      </c>
      <c r="AV196" s="14" t="s">
        <v>85</v>
      </c>
      <c r="AW196" s="14" t="s">
        <v>33</v>
      </c>
      <c r="AX196" s="14" t="s">
        <v>76</v>
      </c>
      <c r="AY196" s="263" t="s">
        <v>160</v>
      </c>
    </row>
    <row r="197" s="14" customFormat="1">
      <c r="A197" s="14"/>
      <c r="B197" s="253"/>
      <c r="C197" s="254"/>
      <c r="D197" s="244" t="s">
        <v>169</v>
      </c>
      <c r="E197" s="255" t="s">
        <v>1</v>
      </c>
      <c r="F197" s="256" t="s">
        <v>389</v>
      </c>
      <c r="G197" s="254"/>
      <c r="H197" s="257">
        <v>65</v>
      </c>
      <c r="I197" s="258"/>
      <c r="J197" s="254"/>
      <c r="K197" s="254"/>
      <c r="L197" s="259"/>
      <c r="M197" s="260"/>
      <c r="N197" s="261"/>
      <c r="O197" s="261"/>
      <c r="P197" s="261"/>
      <c r="Q197" s="261"/>
      <c r="R197" s="261"/>
      <c r="S197" s="261"/>
      <c r="T197" s="26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3" t="s">
        <v>169</v>
      </c>
      <c r="AU197" s="263" t="s">
        <v>85</v>
      </c>
      <c r="AV197" s="14" t="s">
        <v>85</v>
      </c>
      <c r="AW197" s="14" t="s">
        <v>33</v>
      </c>
      <c r="AX197" s="14" t="s">
        <v>76</v>
      </c>
      <c r="AY197" s="263" t="s">
        <v>160</v>
      </c>
    </row>
    <row r="198" s="14" customFormat="1">
      <c r="A198" s="14"/>
      <c r="B198" s="253"/>
      <c r="C198" s="254"/>
      <c r="D198" s="244" t="s">
        <v>169</v>
      </c>
      <c r="E198" s="255" t="s">
        <v>1</v>
      </c>
      <c r="F198" s="256" t="s">
        <v>390</v>
      </c>
      <c r="G198" s="254"/>
      <c r="H198" s="257">
        <v>41.600000000000001</v>
      </c>
      <c r="I198" s="258"/>
      <c r="J198" s="254"/>
      <c r="K198" s="254"/>
      <c r="L198" s="259"/>
      <c r="M198" s="260"/>
      <c r="N198" s="261"/>
      <c r="O198" s="261"/>
      <c r="P198" s="261"/>
      <c r="Q198" s="261"/>
      <c r="R198" s="261"/>
      <c r="S198" s="261"/>
      <c r="T198" s="26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3" t="s">
        <v>169</v>
      </c>
      <c r="AU198" s="263" t="s">
        <v>85</v>
      </c>
      <c r="AV198" s="14" t="s">
        <v>85</v>
      </c>
      <c r="AW198" s="14" t="s">
        <v>33</v>
      </c>
      <c r="AX198" s="14" t="s">
        <v>76</v>
      </c>
      <c r="AY198" s="263" t="s">
        <v>160</v>
      </c>
    </row>
    <row r="199" s="14" customFormat="1">
      <c r="A199" s="14"/>
      <c r="B199" s="253"/>
      <c r="C199" s="254"/>
      <c r="D199" s="244" t="s">
        <v>169</v>
      </c>
      <c r="E199" s="255" t="s">
        <v>1</v>
      </c>
      <c r="F199" s="256" t="s">
        <v>391</v>
      </c>
      <c r="G199" s="254"/>
      <c r="H199" s="257">
        <v>37</v>
      </c>
      <c r="I199" s="258"/>
      <c r="J199" s="254"/>
      <c r="K199" s="254"/>
      <c r="L199" s="259"/>
      <c r="M199" s="260"/>
      <c r="N199" s="261"/>
      <c r="O199" s="261"/>
      <c r="P199" s="261"/>
      <c r="Q199" s="261"/>
      <c r="R199" s="261"/>
      <c r="S199" s="261"/>
      <c r="T199" s="26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3" t="s">
        <v>169</v>
      </c>
      <c r="AU199" s="263" t="s">
        <v>85</v>
      </c>
      <c r="AV199" s="14" t="s">
        <v>85</v>
      </c>
      <c r="AW199" s="14" t="s">
        <v>33</v>
      </c>
      <c r="AX199" s="14" t="s">
        <v>76</v>
      </c>
      <c r="AY199" s="263" t="s">
        <v>160</v>
      </c>
    </row>
    <row r="200" s="15" customFormat="1">
      <c r="A200" s="15"/>
      <c r="B200" s="264"/>
      <c r="C200" s="265"/>
      <c r="D200" s="244" t="s">
        <v>169</v>
      </c>
      <c r="E200" s="266" t="s">
        <v>1</v>
      </c>
      <c r="F200" s="267" t="s">
        <v>185</v>
      </c>
      <c r="G200" s="265"/>
      <c r="H200" s="268">
        <v>164.12000000000001</v>
      </c>
      <c r="I200" s="269"/>
      <c r="J200" s="265"/>
      <c r="K200" s="265"/>
      <c r="L200" s="270"/>
      <c r="M200" s="271"/>
      <c r="N200" s="272"/>
      <c r="O200" s="272"/>
      <c r="P200" s="272"/>
      <c r="Q200" s="272"/>
      <c r="R200" s="272"/>
      <c r="S200" s="272"/>
      <c r="T200" s="273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4" t="s">
        <v>169</v>
      </c>
      <c r="AU200" s="274" t="s">
        <v>85</v>
      </c>
      <c r="AV200" s="15" t="s">
        <v>167</v>
      </c>
      <c r="AW200" s="15" t="s">
        <v>33</v>
      </c>
      <c r="AX200" s="15" t="s">
        <v>83</v>
      </c>
      <c r="AY200" s="274" t="s">
        <v>160</v>
      </c>
    </row>
    <row r="201" s="2" customFormat="1" ht="76.35" customHeight="1">
      <c r="A201" s="39"/>
      <c r="B201" s="40"/>
      <c r="C201" s="229" t="s">
        <v>275</v>
      </c>
      <c r="D201" s="229" t="s">
        <v>162</v>
      </c>
      <c r="E201" s="230" t="s">
        <v>392</v>
      </c>
      <c r="F201" s="231" t="s">
        <v>393</v>
      </c>
      <c r="G201" s="232" t="s">
        <v>130</v>
      </c>
      <c r="H201" s="233">
        <v>164.12000000000001</v>
      </c>
      <c r="I201" s="234"/>
      <c r="J201" s="235">
        <f>ROUND(I201*H201,2)</f>
        <v>0</v>
      </c>
      <c r="K201" s="231" t="s">
        <v>166</v>
      </c>
      <c r="L201" s="45"/>
      <c r="M201" s="236" t="s">
        <v>1</v>
      </c>
      <c r="N201" s="237" t="s">
        <v>41</v>
      </c>
      <c r="O201" s="92"/>
      <c r="P201" s="238">
        <f>O201*H201</f>
        <v>0</v>
      </c>
      <c r="Q201" s="238">
        <v>0.00085999999999999998</v>
      </c>
      <c r="R201" s="238">
        <f>Q201*H201</f>
        <v>0.1411432</v>
      </c>
      <c r="S201" s="238">
        <v>0</v>
      </c>
      <c r="T201" s="23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0" t="s">
        <v>167</v>
      </c>
      <c r="AT201" s="240" t="s">
        <v>162</v>
      </c>
      <c r="AU201" s="240" t="s">
        <v>85</v>
      </c>
      <c r="AY201" s="18" t="s">
        <v>160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8" t="s">
        <v>83</v>
      </c>
      <c r="BK201" s="241">
        <f>ROUND(I201*H201,2)</f>
        <v>0</v>
      </c>
      <c r="BL201" s="18" t="s">
        <v>167</v>
      </c>
      <c r="BM201" s="240" t="s">
        <v>394</v>
      </c>
    </row>
    <row r="202" s="13" customFormat="1">
      <c r="A202" s="13"/>
      <c r="B202" s="242"/>
      <c r="C202" s="243"/>
      <c r="D202" s="244" t="s">
        <v>169</v>
      </c>
      <c r="E202" s="245" t="s">
        <v>1</v>
      </c>
      <c r="F202" s="246" t="s">
        <v>395</v>
      </c>
      <c r="G202" s="243"/>
      <c r="H202" s="245" t="s">
        <v>1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2" t="s">
        <v>169</v>
      </c>
      <c r="AU202" s="252" t="s">
        <v>85</v>
      </c>
      <c r="AV202" s="13" t="s">
        <v>83</v>
      </c>
      <c r="AW202" s="13" t="s">
        <v>33</v>
      </c>
      <c r="AX202" s="13" t="s">
        <v>76</v>
      </c>
      <c r="AY202" s="252" t="s">
        <v>160</v>
      </c>
    </row>
    <row r="203" s="14" customFormat="1">
      <c r="A203" s="14"/>
      <c r="B203" s="253"/>
      <c r="C203" s="254"/>
      <c r="D203" s="244" t="s">
        <v>169</v>
      </c>
      <c r="E203" s="255" t="s">
        <v>1</v>
      </c>
      <c r="F203" s="256" t="s">
        <v>396</v>
      </c>
      <c r="G203" s="254"/>
      <c r="H203" s="257">
        <v>164.12000000000001</v>
      </c>
      <c r="I203" s="258"/>
      <c r="J203" s="254"/>
      <c r="K203" s="254"/>
      <c r="L203" s="259"/>
      <c r="M203" s="260"/>
      <c r="N203" s="261"/>
      <c r="O203" s="261"/>
      <c r="P203" s="261"/>
      <c r="Q203" s="261"/>
      <c r="R203" s="261"/>
      <c r="S203" s="261"/>
      <c r="T203" s="26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3" t="s">
        <v>169</v>
      </c>
      <c r="AU203" s="263" t="s">
        <v>85</v>
      </c>
      <c r="AV203" s="14" t="s">
        <v>85</v>
      </c>
      <c r="AW203" s="14" t="s">
        <v>33</v>
      </c>
      <c r="AX203" s="14" t="s">
        <v>83</v>
      </c>
      <c r="AY203" s="263" t="s">
        <v>160</v>
      </c>
    </row>
    <row r="204" s="2" customFormat="1" ht="90" customHeight="1">
      <c r="A204" s="39"/>
      <c r="B204" s="40"/>
      <c r="C204" s="229" t="s">
        <v>280</v>
      </c>
      <c r="D204" s="229" t="s">
        <v>162</v>
      </c>
      <c r="E204" s="230" t="s">
        <v>397</v>
      </c>
      <c r="F204" s="231" t="s">
        <v>398</v>
      </c>
      <c r="G204" s="232" t="s">
        <v>260</v>
      </c>
      <c r="H204" s="233">
        <v>0.025000000000000001</v>
      </c>
      <c r="I204" s="234"/>
      <c r="J204" s="235">
        <f>ROUND(I204*H204,2)</f>
        <v>0</v>
      </c>
      <c r="K204" s="231" t="s">
        <v>166</v>
      </c>
      <c r="L204" s="45"/>
      <c r="M204" s="236" t="s">
        <v>1</v>
      </c>
      <c r="N204" s="237" t="s">
        <v>41</v>
      </c>
      <c r="O204" s="92"/>
      <c r="P204" s="238">
        <f>O204*H204</f>
        <v>0</v>
      </c>
      <c r="Q204" s="238">
        <v>1.03955</v>
      </c>
      <c r="R204" s="238">
        <f>Q204*H204</f>
        <v>0.025988750000000001</v>
      </c>
      <c r="S204" s="238">
        <v>0</v>
      </c>
      <c r="T204" s="23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0" t="s">
        <v>167</v>
      </c>
      <c r="AT204" s="240" t="s">
        <v>162</v>
      </c>
      <c r="AU204" s="240" t="s">
        <v>85</v>
      </c>
      <c r="AY204" s="18" t="s">
        <v>160</v>
      </c>
      <c r="BE204" s="241">
        <f>IF(N204="základní",J204,0)</f>
        <v>0</v>
      </c>
      <c r="BF204" s="241">
        <f>IF(N204="snížená",J204,0)</f>
        <v>0</v>
      </c>
      <c r="BG204" s="241">
        <f>IF(N204="zákl. přenesená",J204,0)</f>
        <v>0</v>
      </c>
      <c r="BH204" s="241">
        <f>IF(N204="sníž. přenesená",J204,0)</f>
        <v>0</v>
      </c>
      <c r="BI204" s="241">
        <f>IF(N204="nulová",J204,0)</f>
        <v>0</v>
      </c>
      <c r="BJ204" s="18" t="s">
        <v>83</v>
      </c>
      <c r="BK204" s="241">
        <f>ROUND(I204*H204,2)</f>
        <v>0</v>
      </c>
      <c r="BL204" s="18" t="s">
        <v>167</v>
      </c>
      <c r="BM204" s="240" t="s">
        <v>399</v>
      </c>
    </row>
    <row r="205" s="13" customFormat="1">
      <c r="A205" s="13"/>
      <c r="B205" s="242"/>
      <c r="C205" s="243"/>
      <c r="D205" s="244" t="s">
        <v>169</v>
      </c>
      <c r="E205" s="245" t="s">
        <v>1</v>
      </c>
      <c r="F205" s="246" t="s">
        <v>400</v>
      </c>
      <c r="G205" s="243"/>
      <c r="H205" s="245" t="s">
        <v>1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2" t="s">
        <v>169</v>
      </c>
      <c r="AU205" s="252" t="s">
        <v>85</v>
      </c>
      <c r="AV205" s="13" t="s">
        <v>83</v>
      </c>
      <c r="AW205" s="13" t="s">
        <v>33</v>
      </c>
      <c r="AX205" s="13" t="s">
        <v>76</v>
      </c>
      <c r="AY205" s="252" t="s">
        <v>160</v>
      </c>
    </row>
    <row r="206" s="14" customFormat="1">
      <c r="A206" s="14"/>
      <c r="B206" s="253"/>
      <c r="C206" s="254"/>
      <c r="D206" s="244" t="s">
        <v>169</v>
      </c>
      <c r="E206" s="255" t="s">
        <v>1</v>
      </c>
      <c r="F206" s="256" t="s">
        <v>401</v>
      </c>
      <c r="G206" s="254"/>
      <c r="H206" s="257">
        <v>0.025000000000000001</v>
      </c>
      <c r="I206" s="258"/>
      <c r="J206" s="254"/>
      <c r="K206" s="254"/>
      <c r="L206" s="259"/>
      <c r="M206" s="260"/>
      <c r="N206" s="261"/>
      <c r="O206" s="261"/>
      <c r="P206" s="261"/>
      <c r="Q206" s="261"/>
      <c r="R206" s="261"/>
      <c r="S206" s="261"/>
      <c r="T206" s="26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3" t="s">
        <v>169</v>
      </c>
      <c r="AU206" s="263" t="s">
        <v>85</v>
      </c>
      <c r="AV206" s="14" t="s">
        <v>85</v>
      </c>
      <c r="AW206" s="14" t="s">
        <v>33</v>
      </c>
      <c r="AX206" s="14" t="s">
        <v>83</v>
      </c>
      <c r="AY206" s="263" t="s">
        <v>160</v>
      </c>
    </row>
    <row r="207" s="12" customFormat="1" ht="22.8" customHeight="1">
      <c r="A207" s="12"/>
      <c r="B207" s="213"/>
      <c r="C207" s="214"/>
      <c r="D207" s="215" t="s">
        <v>75</v>
      </c>
      <c r="E207" s="227" t="s">
        <v>167</v>
      </c>
      <c r="F207" s="227" t="s">
        <v>402</v>
      </c>
      <c r="G207" s="214"/>
      <c r="H207" s="214"/>
      <c r="I207" s="217"/>
      <c r="J207" s="228">
        <f>BK207</f>
        <v>0</v>
      </c>
      <c r="K207" s="214"/>
      <c r="L207" s="219"/>
      <c r="M207" s="220"/>
      <c r="N207" s="221"/>
      <c r="O207" s="221"/>
      <c r="P207" s="222">
        <f>SUM(P208:P219)</f>
        <v>0</v>
      </c>
      <c r="Q207" s="221"/>
      <c r="R207" s="222">
        <f>SUM(R208:R219)</f>
        <v>32.494962559999998</v>
      </c>
      <c r="S207" s="221"/>
      <c r="T207" s="223">
        <f>SUM(T208:T219)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24" t="s">
        <v>83</v>
      </c>
      <c r="AT207" s="225" t="s">
        <v>75</v>
      </c>
      <c r="AU207" s="225" t="s">
        <v>83</v>
      </c>
      <c r="AY207" s="224" t="s">
        <v>160</v>
      </c>
      <c r="BK207" s="226">
        <f>SUM(BK208:BK219)</f>
        <v>0</v>
      </c>
    </row>
    <row r="208" s="2" customFormat="1" ht="37.8" customHeight="1">
      <c r="A208" s="39"/>
      <c r="B208" s="40"/>
      <c r="C208" s="229" t="s">
        <v>7</v>
      </c>
      <c r="D208" s="229" t="s">
        <v>162</v>
      </c>
      <c r="E208" s="230" t="s">
        <v>403</v>
      </c>
      <c r="F208" s="231" t="s">
        <v>404</v>
      </c>
      <c r="G208" s="232" t="s">
        <v>130</v>
      </c>
      <c r="H208" s="233">
        <v>4.2400000000000002</v>
      </c>
      <c r="I208" s="234"/>
      <c r="J208" s="235">
        <f>ROUND(I208*H208,2)</f>
        <v>0</v>
      </c>
      <c r="K208" s="231" t="s">
        <v>166</v>
      </c>
      <c r="L208" s="45"/>
      <c r="M208" s="236" t="s">
        <v>1</v>
      </c>
      <c r="N208" s="237" t="s">
        <v>41</v>
      </c>
      <c r="O208" s="92"/>
      <c r="P208" s="238">
        <f>O208*H208</f>
        <v>0</v>
      </c>
      <c r="Q208" s="238">
        <v>0.27128999999999998</v>
      </c>
      <c r="R208" s="238">
        <f>Q208*H208</f>
        <v>1.1502695999999999</v>
      </c>
      <c r="S208" s="238">
        <v>0</v>
      </c>
      <c r="T208" s="23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0" t="s">
        <v>167</v>
      </c>
      <c r="AT208" s="240" t="s">
        <v>162</v>
      </c>
      <c r="AU208" s="240" t="s">
        <v>85</v>
      </c>
      <c r="AY208" s="18" t="s">
        <v>160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8" t="s">
        <v>83</v>
      </c>
      <c r="BK208" s="241">
        <f>ROUND(I208*H208,2)</f>
        <v>0</v>
      </c>
      <c r="BL208" s="18" t="s">
        <v>167</v>
      </c>
      <c r="BM208" s="240" t="s">
        <v>405</v>
      </c>
    </row>
    <row r="209" s="13" customFormat="1">
      <c r="A209" s="13"/>
      <c r="B209" s="242"/>
      <c r="C209" s="243"/>
      <c r="D209" s="244" t="s">
        <v>169</v>
      </c>
      <c r="E209" s="245" t="s">
        <v>1</v>
      </c>
      <c r="F209" s="246" t="s">
        <v>406</v>
      </c>
      <c r="G209" s="243"/>
      <c r="H209" s="245" t="s">
        <v>1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2" t="s">
        <v>169</v>
      </c>
      <c r="AU209" s="252" t="s">
        <v>85</v>
      </c>
      <c r="AV209" s="13" t="s">
        <v>83</v>
      </c>
      <c r="AW209" s="13" t="s">
        <v>33</v>
      </c>
      <c r="AX209" s="13" t="s">
        <v>76</v>
      </c>
      <c r="AY209" s="252" t="s">
        <v>160</v>
      </c>
    </row>
    <row r="210" s="14" customFormat="1">
      <c r="A210" s="14"/>
      <c r="B210" s="253"/>
      <c r="C210" s="254"/>
      <c r="D210" s="244" t="s">
        <v>169</v>
      </c>
      <c r="E210" s="255" t="s">
        <v>1</v>
      </c>
      <c r="F210" s="256" t="s">
        <v>407</v>
      </c>
      <c r="G210" s="254"/>
      <c r="H210" s="257">
        <v>4.2400000000000002</v>
      </c>
      <c r="I210" s="258"/>
      <c r="J210" s="254"/>
      <c r="K210" s="254"/>
      <c r="L210" s="259"/>
      <c r="M210" s="260"/>
      <c r="N210" s="261"/>
      <c r="O210" s="261"/>
      <c r="P210" s="261"/>
      <c r="Q210" s="261"/>
      <c r="R210" s="261"/>
      <c r="S210" s="261"/>
      <c r="T210" s="26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3" t="s">
        <v>169</v>
      </c>
      <c r="AU210" s="263" t="s">
        <v>85</v>
      </c>
      <c r="AV210" s="14" t="s">
        <v>85</v>
      </c>
      <c r="AW210" s="14" t="s">
        <v>33</v>
      </c>
      <c r="AX210" s="14" t="s">
        <v>83</v>
      </c>
      <c r="AY210" s="263" t="s">
        <v>160</v>
      </c>
    </row>
    <row r="211" s="2" customFormat="1" ht="44.25" customHeight="1">
      <c r="A211" s="39"/>
      <c r="B211" s="40"/>
      <c r="C211" s="229" t="s">
        <v>408</v>
      </c>
      <c r="D211" s="229" t="s">
        <v>162</v>
      </c>
      <c r="E211" s="230" t="s">
        <v>409</v>
      </c>
      <c r="F211" s="231" t="s">
        <v>410</v>
      </c>
      <c r="G211" s="232" t="s">
        <v>130</v>
      </c>
      <c r="H211" s="233">
        <v>33.423999999999999</v>
      </c>
      <c r="I211" s="234"/>
      <c r="J211" s="235">
        <f>ROUND(I211*H211,2)</f>
        <v>0</v>
      </c>
      <c r="K211" s="231" t="s">
        <v>166</v>
      </c>
      <c r="L211" s="45"/>
      <c r="M211" s="236" t="s">
        <v>1</v>
      </c>
      <c r="N211" s="237" t="s">
        <v>41</v>
      </c>
      <c r="O211" s="92"/>
      <c r="P211" s="238">
        <f>O211*H211</f>
        <v>0</v>
      </c>
      <c r="Q211" s="238">
        <v>0.93779000000000001</v>
      </c>
      <c r="R211" s="238">
        <f>Q211*H211</f>
        <v>31.34469296</v>
      </c>
      <c r="S211" s="238">
        <v>0</v>
      </c>
      <c r="T211" s="23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0" t="s">
        <v>167</v>
      </c>
      <c r="AT211" s="240" t="s">
        <v>162</v>
      </c>
      <c r="AU211" s="240" t="s">
        <v>85</v>
      </c>
      <c r="AY211" s="18" t="s">
        <v>160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8" t="s">
        <v>83</v>
      </c>
      <c r="BK211" s="241">
        <f>ROUND(I211*H211,2)</f>
        <v>0</v>
      </c>
      <c r="BL211" s="18" t="s">
        <v>167</v>
      </c>
      <c r="BM211" s="240" t="s">
        <v>411</v>
      </c>
    </row>
    <row r="212" s="13" customFormat="1">
      <c r="A212" s="13"/>
      <c r="B212" s="242"/>
      <c r="C212" s="243"/>
      <c r="D212" s="244" t="s">
        <v>169</v>
      </c>
      <c r="E212" s="245" t="s">
        <v>1</v>
      </c>
      <c r="F212" s="246" t="s">
        <v>412</v>
      </c>
      <c r="G212" s="243"/>
      <c r="H212" s="245" t="s">
        <v>1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2" t="s">
        <v>169</v>
      </c>
      <c r="AU212" s="252" t="s">
        <v>85</v>
      </c>
      <c r="AV212" s="13" t="s">
        <v>83</v>
      </c>
      <c r="AW212" s="13" t="s">
        <v>33</v>
      </c>
      <c r="AX212" s="13" t="s">
        <v>76</v>
      </c>
      <c r="AY212" s="252" t="s">
        <v>160</v>
      </c>
    </row>
    <row r="213" s="14" customFormat="1">
      <c r="A213" s="14"/>
      <c r="B213" s="253"/>
      <c r="C213" s="254"/>
      <c r="D213" s="244" t="s">
        <v>169</v>
      </c>
      <c r="E213" s="255" t="s">
        <v>1</v>
      </c>
      <c r="F213" s="256" t="s">
        <v>413</v>
      </c>
      <c r="G213" s="254"/>
      <c r="H213" s="257">
        <v>10.24</v>
      </c>
      <c r="I213" s="258"/>
      <c r="J213" s="254"/>
      <c r="K213" s="254"/>
      <c r="L213" s="259"/>
      <c r="M213" s="260"/>
      <c r="N213" s="261"/>
      <c r="O213" s="261"/>
      <c r="P213" s="261"/>
      <c r="Q213" s="261"/>
      <c r="R213" s="261"/>
      <c r="S213" s="261"/>
      <c r="T213" s="26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3" t="s">
        <v>169</v>
      </c>
      <c r="AU213" s="263" t="s">
        <v>85</v>
      </c>
      <c r="AV213" s="14" t="s">
        <v>85</v>
      </c>
      <c r="AW213" s="14" t="s">
        <v>33</v>
      </c>
      <c r="AX213" s="14" t="s">
        <v>76</v>
      </c>
      <c r="AY213" s="263" t="s">
        <v>160</v>
      </c>
    </row>
    <row r="214" s="13" customFormat="1">
      <c r="A214" s="13"/>
      <c r="B214" s="242"/>
      <c r="C214" s="243"/>
      <c r="D214" s="244" t="s">
        <v>169</v>
      </c>
      <c r="E214" s="245" t="s">
        <v>1</v>
      </c>
      <c r="F214" s="246" t="s">
        <v>414</v>
      </c>
      <c r="G214" s="243"/>
      <c r="H214" s="245" t="s">
        <v>1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2" t="s">
        <v>169</v>
      </c>
      <c r="AU214" s="252" t="s">
        <v>85</v>
      </c>
      <c r="AV214" s="13" t="s">
        <v>83</v>
      </c>
      <c r="AW214" s="13" t="s">
        <v>33</v>
      </c>
      <c r="AX214" s="13" t="s">
        <v>76</v>
      </c>
      <c r="AY214" s="252" t="s">
        <v>160</v>
      </c>
    </row>
    <row r="215" s="14" customFormat="1">
      <c r="A215" s="14"/>
      <c r="B215" s="253"/>
      <c r="C215" s="254"/>
      <c r="D215" s="244" t="s">
        <v>169</v>
      </c>
      <c r="E215" s="255" t="s">
        <v>1</v>
      </c>
      <c r="F215" s="256" t="s">
        <v>415</v>
      </c>
      <c r="G215" s="254"/>
      <c r="H215" s="257">
        <v>8.0640000000000001</v>
      </c>
      <c r="I215" s="258"/>
      <c r="J215" s="254"/>
      <c r="K215" s="254"/>
      <c r="L215" s="259"/>
      <c r="M215" s="260"/>
      <c r="N215" s="261"/>
      <c r="O215" s="261"/>
      <c r="P215" s="261"/>
      <c r="Q215" s="261"/>
      <c r="R215" s="261"/>
      <c r="S215" s="261"/>
      <c r="T215" s="26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3" t="s">
        <v>169</v>
      </c>
      <c r="AU215" s="263" t="s">
        <v>85</v>
      </c>
      <c r="AV215" s="14" t="s">
        <v>85</v>
      </c>
      <c r="AW215" s="14" t="s">
        <v>33</v>
      </c>
      <c r="AX215" s="14" t="s">
        <v>76</v>
      </c>
      <c r="AY215" s="263" t="s">
        <v>160</v>
      </c>
    </row>
    <row r="216" s="14" customFormat="1">
      <c r="A216" s="14"/>
      <c r="B216" s="253"/>
      <c r="C216" s="254"/>
      <c r="D216" s="244" t="s">
        <v>169</v>
      </c>
      <c r="E216" s="255" t="s">
        <v>1</v>
      </c>
      <c r="F216" s="256" t="s">
        <v>416</v>
      </c>
      <c r="G216" s="254"/>
      <c r="H216" s="257">
        <v>3.7200000000000002</v>
      </c>
      <c r="I216" s="258"/>
      <c r="J216" s="254"/>
      <c r="K216" s="254"/>
      <c r="L216" s="259"/>
      <c r="M216" s="260"/>
      <c r="N216" s="261"/>
      <c r="O216" s="261"/>
      <c r="P216" s="261"/>
      <c r="Q216" s="261"/>
      <c r="R216" s="261"/>
      <c r="S216" s="261"/>
      <c r="T216" s="26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3" t="s">
        <v>169</v>
      </c>
      <c r="AU216" s="263" t="s">
        <v>85</v>
      </c>
      <c r="AV216" s="14" t="s">
        <v>85</v>
      </c>
      <c r="AW216" s="14" t="s">
        <v>33</v>
      </c>
      <c r="AX216" s="14" t="s">
        <v>76</v>
      </c>
      <c r="AY216" s="263" t="s">
        <v>160</v>
      </c>
    </row>
    <row r="217" s="13" customFormat="1">
      <c r="A217" s="13"/>
      <c r="B217" s="242"/>
      <c r="C217" s="243"/>
      <c r="D217" s="244" t="s">
        <v>169</v>
      </c>
      <c r="E217" s="245" t="s">
        <v>1</v>
      </c>
      <c r="F217" s="246" t="s">
        <v>417</v>
      </c>
      <c r="G217" s="243"/>
      <c r="H217" s="245" t="s">
        <v>1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2" t="s">
        <v>169</v>
      </c>
      <c r="AU217" s="252" t="s">
        <v>85</v>
      </c>
      <c r="AV217" s="13" t="s">
        <v>83</v>
      </c>
      <c r="AW217" s="13" t="s">
        <v>33</v>
      </c>
      <c r="AX217" s="13" t="s">
        <v>76</v>
      </c>
      <c r="AY217" s="252" t="s">
        <v>160</v>
      </c>
    </row>
    <row r="218" s="14" customFormat="1">
      <c r="A218" s="14"/>
      <c r="B218" s="253"/>
      <c r="C218" s="254"/>
      <c r="D218" s="244" t="s">
        <v>169</v>
      </c>
      <c r="E218" s="255" t="s">
        <v>1</v>
      </c>
      <c r="F218" s="256" t="s">
        <v>418</v>
      </c>
      <c r="G218" s="254"/>
      <c r="H218" s="257">
        <v>11.4</v>
      </c>
      <c r="I218" s="258"/>
      <c r="J218" s="254"/>
      <c r="K218" s="254"/>
      <c r="L218" s="259"/>
      <c r="M218" s="260"/>
      <c r="N218" s="261"/>
      <c r="O218" s="261"/>
      <c r="P218" s="261"/>
      <c r="Q218" s="261"/>
      <c r="R218" s="261"/>
      <c r="S218" s="261"/>
      <c r="T218" s="26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3" t="s">
        <v>169</v>
      </c>
      <c r="AU218" s="263" t="s">
        <v>85</v>
      </c>
      <c r="AV218" s="14" t="s">
        <v>85</v>
      </c>
      <c r="AW218" s="14" t="s">
        <v>33</v>
      </c>
      <c r="AX218" s="14" t="s">
        <v>76</v>
      </c>
      <c r="AY218" s="263" t="s">
        <v>160</v>
      </c>
    </row>
    <row r="219" s="15" customFormat="1">
      <c r="A219" s="15"/>
      <c r="B219" s="264"/>
      <c r="C219" s="265"/>
      <c r="D219" s="244" t="s">
        <v>169</v>
      </c>
      <c r="E219" s="266" t="s">
        <v>1</v>
      </c>
      <c r="F219" s="267" t="s">
        <v>185</v>
      </c>
      <c r="G219" s="265"/>
      <c r="H219" s="268">
        <v>33.423999999999999</v>
      </c>
      <c r="I219" s="269"/>
      <c r="J219" s="265"/>
      <c r="K219" s="265"/>
      <c r="L219" s="270"/>
      <c r="M219" s="271"/>
      <c r="N219" s="272"/>
      <c r="O219" s="272"/>
      <c r="P219" s="272"/>
      <c r="Q219" s="272"/>
      <c r="R219" s="272"/>
      <c r="S219" s="272"/>
      <c r="T219" s="273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4" t="s">
        <v>169</v>
      </c>
      <c r="AU219" s="274" t="s">
        <v>85</v>
      </c>
      <c r="AV219" s="15" t="s">
        <v>167</v>
      </c>
      <c r="AW219" s="15" t="s">
        <v>33</v>
      </c>
      <c r="AX219" s="15" t="s">
        <v>83</v>
      </c>
      <c r="AY219" s="274" t="s">
        <v>160</v>
      </c>
    </row>
    <row r="220" s="12" customFormat="1" ht="22.8" customHeight="1">
      <c r="A220" s="12"/>
      <c r="B220" s="213"/>
      <c r="C220" s="214"/>
      <c r="D220" s="215" t="s">
        <v>75</v>
      </c>
      <c r="E220" s="227" t="s">
        <v>215</v>
      </c>
      <c r="F220" s="227" t="s">
        <v>419</v>
      </c>
      <c r="G220" s="214"/>
      <c r="H220" s="214"/>
      <c r="I220" s="217"/>
      <c r="J220" s="228">
        <f>BK220</f>
        <v>0</v>
      </c>
      <c r="K220" s="214"/>
      <c r="L220" s="219"/>
      <c r="M220" s="220"/>
      <c r="N220" s="221"/>
      <c r="O220" s="221"/>
      <c r="P220" s="222">
        <f>SUM(P221:P230)</f>
        <v>0</v>
      </c>
      <c r="Q220" s="221"/>
      <c r="R220" s="222">
        <f>SUM(R221:R230)</f>
        <v>0.0072159999999999993</v>
      </c>
      <c r="S220" s="221"/>
      <c r="T220" s="223">
        <f>SUM(T221:T230)</f>
        <v>291.59899999999999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4" t="s">
        <v>83</v>
      </c>
      <c r="AT220" s="225" t="s">
        <v>75</v>
      </c>
      <c r="AU220" s="225" t="s">
        <v>83</v>
      </c>
      <c r="AY220" s="224" t="s">
        <v>160</v>
      </c>
      <c r="BK220" s="226">
        <f>SUM(BK221:BK230)</f>
        <v>0</v>
      </c>
    </row>
    <row r="221" s="2" customFormat="1" ht="33" customHeight="1">
      <c r="A221" s="39"/>
      <c r="B221" s="40"/>
      <c r="C221" s="229" t="s">
        <v>420</v>
      </c>
      <c r="D221" s="229" t="s">
        <v>162</v>
      </c>
      <c r="E221" s="230" t="s">
        <v>421</v>
      </c>
      <c r="F221" s="231" t="s">
        <v>422</v>
      </c>
      <c r="G221" s="232" t="s">
        <v>126</v>
      </c>
      <c r="H221" s="233">
        <v>32.799999999999997</v>
      </c>
      <c r="I221" s="234"/>
      <c r="J221" s="235">
        <f>ROUND(I221*H221,2)</f>
        <v>0</v>
      </c>
      <c r="K221" s="231" t="s">
        <v>166</v>
      </c>
      <c r="L221" s="45"/>
      <c r="M221" s="236" t="s">
        <v>1</v>
      </c>
      <c r="N221" s="237" t="s">
        <v>41</v>
      </c>
      <c r="O221" s="92"/>
      <c r="P221" s="238">
        <f>O221*H221</f>
        <v>0</v>
      </c>
      <c r="Q221" s="238">
        <v>0.00022000000000000001</v>
      </c>
      <c r="R221" s="238">
        <f>Q221*H221</f>
        <v>0.0072159999999999993</v>
      </c>
      <c r="S221" s="238">
        <v>0</v>
      </c>
      <c r="T221" s="23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0" t="s">
        <v>167</v>
      </c>
      <c r="AT221" s="240" t="s">
        <v>162</v>
      </c>
      <c r="AU221" s="240" t="s">
        <v>85</v>
      </c>
      <c r="AY221" s="18" t="s">
        <v>160</v>
      </c>
      <c r="BE221" s="241">
        <f>IF(N221="základní",J221,0)</f>
        <v>0</v>
      </c>
      <c r="BF221" s="241">
        <f>IF(N221="snížená",J221,0)</f>
        <v>0</v>
      </c>
      <c r="BG221" s="241">
        <f>IF(N221="zákl. přenesená",J221,0)</f>
        <v>0</v>
      </c>
      <c r="BH221" s="241">
        <f>IF(N221="sníž. přenesená",J221,0)</f>
        <v>0</v>
      </c>
      <c r="BI221" s="241">
        <f>IF(N221="nulová",J221,0)</f>
        <v>0</v>
      </c>
      <c r="BJ221" s="18" t="s">
        <v>83</v>
      </c>
      <c r="BK221" s="241">
        <f>ROUND(I221*H221,2)</f>
        <v>0</v>
      </c>
      <c r="BL221" s="18" t="s">
        <v>167</v>
      </c>
      <c r="BM221" s="240" t="s">
        <v>423</v>
      </c>
    </row>
    <row r="222" s="14" customFormat="1">
      <c r="A222" s="14"/>
      <c r="B222" s="253"/>
      <c r="C222" s="254"/>
      <c r="D222" s="244" t="s">
        <v>169</v>
      </c>
      <c r="E222" s="255" t="s">
        <v>1</v>
      </c>
      <c r="F222" s="256" t="s">
        <v>424</v>
      </c>
      <c r="G222" s="254"/>
      <c r="H222" s="257">
        <v>22.800000000000001</v>
      </c>
      <c r="I222" s="258"/>
      <c r="J222" s="254"/>
      <c r="K222" s="254"/>
      <c r="L222" s="259"/>
      <c r="M222" s="260"/>
      <c r="N222" s="261"/>
      <c r="O222" s="261"/>
      <c r="P222" s="261"/>
      <c r="Q222" s="261"/>
      <c r="R222" s="261"/>
      <c r="S222" s="261"/>
      <c r="T222" s="26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3" t="s">
        <v>169</v>
      </c>
      <c r="AU222" s="263" t="s">
        <v>85</v>
      </c>
      <c r="AV222" s="14" t="s">
        <v>85</v>
      </c>
      <c r="AW222" s="14" t="s">
        <v>33</v>
      </c>
      <c r="AX222" s="14" t="s">
        <v>76</v>
      </c>
      <c r="AY222" s="263" t="s">
        <v>160</v>
      </c>
    </row>
    <row r="223" s="14" customFormat="1">
      <c r="A223" s="14"/>
      <c r="B223" s="253"/>
      <c r="C223" s="254"/>
      <c r="D223" s="244" t="s">
        <v>169</v>
      </c>
      <c r="E223" s="255" t="s">
        <v>1</v>
      </c>
      <c r="F223" s="256" t="s">
        <v>425</v>
      </c>
      <c r="G223" s="254"/>
      <c r="H223" s="257">
        <v>10</v>
      </c>
      <c r="I223" s="258"/>
      <c r="J223" s="254"/>
      <c r="K223" s="254"/>
      <c r="L223" s="259"/>
      <c r="M223" s="260"/>
      <c r="N223" s="261"/>
      <c r="O223" s="261"/>
      <c r="P223" s="261"/>
      <c r="Q223" s="261"/>
      <c r="R223" s="261"/>
      <c r="S223" s="261"/>
      <c r="T223" s="26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3" t="s">
        <v>169</v>
      </c>
      <c r="AU223" s="263" t="s">
        <v>85</v>
      </c>
      <c r="AV223" s="14" t="s">
        <v>85</v>
      </c>
      <c r="AW223" s="14" t="s">
        <v>33</v>
      </c>
      <c r="AX223" s="14" t="s">
        <v>76</v>
      </c>
      <c r="AY223" s="263" t="s">
        <v>160</v>
      </c>
    </row>
    <row r="224" s="15" customFormat="1">
      <c r="A224" s="15"/>
      <c r="B224" s="264"/>
      <c r="C224" s="265"/>
      <c r="D224" s="244" t="s">
        <v>169</v>
      </c>
      <c r="E224" s="266" t="s">
        <v>1</v>
      </c>
      <c r="F224" s="267" t="s">
        <v>185</v>
      </c>
      <c r="G224" s="265"/>
      <c r="H224" s="268">
        <v>32.799999999999997</v>
      </c>
      <c r="I224" s="269"/>
      <c r="J224" s="265"/>
      <c r="K224" s="265"/>
      <c r="L224" s="270"/>
      <c r="M224" s="271"/>
      <c r="N224" s="272"/>
      <c r="O224" s="272"/>
      <c r="P224" s="272"/>
      <c r="Q224" s="272"/>
      <c r="R224" s="272"/>
      <c r="S224" s="272"/>
      <c r="T224" s="273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4" t="s">
        <v>169</v>
      </c>
      <c r="AU224" s="274" t="s">
        <v>85</v>
      </c>
      <c r="AV224" s="15" t="s">
        <v>167</v>
      </c>
      <c r="AW224" s="15" t="s">
        <v>33</v>
      </c>
      <c r="AX224" s="15" t="s">
        <v>83</v>
      </c>
      <c r="AY224" s="274" t="s">
        <v>160</v>
      </c>
    </row>
    <row r="225" s="2" customFormat="1" ht="49.05" customHeight="1">
      <c r="A225" s="39"/>
      <c r="B225" s="40"/>
      <c r="C225" s="229" t="s">
        <v>274</v>
      </c>
      <c r="D225" s="229" t="s">
        <v>162</v>
      </c>
      <c r="E225" s="230" t="s">
        <v>426</v>
      </c>
      <c r="F225" s="231" t="s">
        <v>427</v>
      </c>
      <c r="G225" s="232" t="s">
        <v>118</v>
      </c>
      <c r="H225" s="233">
        <v>106.036</v>
      </c>
      <c r="I225" s="234"/>
      <c r="J225" s="235">
        <f>ROUND(I225*H225,2)</f>
        <v>0</v>
      </c>
      <c r="K225" s="231" t="s">
        <v>166</v>
      </c>
      <c r="L225" s="45"/>
      <c r="M225" s="236" t="s">
        <v>1</v>
      </c>
      <c r="N225" s="237" t="s">
        <v>41</v>
      </c>
      <c r="O225" s="92"/>
      <c r="P225" s="238">
        <f>O225*H225</f>
        <v>0</v>
      </c>
      <c r="Q225" s="238">
        <v>0</v>
      </c>
      <c r="R225" s="238">
        <f>Q225*H225</f>
        <v>0</v>
      </c>
      <c r="S225" s="238">
        <v>2.75</v>
      </c>
      <c r="T225" s="239">
        <f>S225*H225</f>
        <v>291.59899999999999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0" t="s">
        <v>167</v>
      </c>
      <c r="AT225" s="240" t="s">
        <v>162</v>
      </c>
      <c r="AU225" s="240" t="s">
        <v>85</v>
      </c>
      <c r="AY225" s="18" t="s">
        <v>160</v>
      </c>
      <c r="BE225" s="241">
        <f>IF(N225="základní",J225,0)</f>
        <v>0</v>
      </c>
      <c r="BF225" s="241">
        <f>IF(N225="snížená",J225,0)</f>
        <v>0</v>
      </c>
      <c r="BG225" s="241">
        <f>IF(N225="zákl. přenesená",J225,0)</f>
        <v>0</v>
      </c>
      <c r="BH225" s="241">
        <f>IF(N225="sníž. přenesená",J225,0)</f>
        <v>0</v>
      </c>
      <c r="BI225" s="241">
        <f>IF(N225="nulová",J225,0)</f>
        <v>0</v>
      </c>
      <c r="BJ225" s="18" t="s">
        <v>83</v>
      </c>
      <c r="BK225" s="241">
        <f>ROUND(I225*H225,2)</f>
        <v>0</v>
      </c>
      <c r="BL225" s="18" t="s">
        <v>167</v>
      </c>
      <c r="BM225" s="240" t="s">
        <v>428</v>
      </c>
    </row>
    <row r="226" s="13" customFormat="1">
      <c r="A226" s="13"/>
      <c r="B226" s="242"/>
      <c r="C226" s="243"/>
      <c r="D226" s="244" t="s">
        <v>169</v>
      </c>
      <c r="E226" s="245" t="s">
        <v>1</v>
      </c>
      <c r="F226" s="246" t="s">
        <v>429</v>
      </c>
      <c r="G226" s="243"/>
      <c r="H226" s="245" t="s">
        <v>1</v>
      </c>
      <c r="I226" s="247"/>
      <c r="J226" s="243"/>
      <c r="K226" s="243"/>
      <c r="L226" s="248"/>
      <c r="M226" s="249"/>
      <c r="N226" s="250"/>
      <c r="O226" s="250"/>
      <c r="P226" s="250"/>
      <c r="Q226" s="250"/>
      <c r="R226" s="250"/>
      <c r="S226" s="250"/>
      <c r="T226" s="25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2" t="s">
        <v>169</v>
      </c>
      <c r="AU226" s="252" t="s">
        <v>85</v>
      </c>
      <c r="AV226" s="13" t="s">
        <v>83</v>
      </c>
      <c r="AW226" s="13" t="s">
        <v>33</v>
      </c>
      <c r="AX226" s="13" t="s">
        <v>76</v>
      </c>
      <c r="AY226" s="252" t="s">
        <v>160</v>
      </c>
    </row>
    <row r="227" s="14" customFormat="1">
      <c r="A227" s="14"/>
      <c r="B227" s="253"/>
      <c r="C227" s="254"/>
      <c r="D227" s="244" t="s">
        <v>169</v>
      </c>
      <c r="E227" s="255" t="s">
        <v>1</v>
      </c>
      <c r="F227" s="256" t="s">
        <v>307</v>
      </c>
      <c r="G227" s="254"/>
      <c r="H227" s="257">
        <v>73.599999999999994</v>
      </c>
      <c r="I227" s="258"/>
      <c r="J227" s="254"/>
      <c r="K227" s="254"/>
      <c r="L227" s="259"/>
      <c r="M227" s="260"/>
      <c r="N227" s="261"/>
      <c r="O227" s="261"/>
      <c r="P227" s="261"/>
      <c r="Q227" s="261"/>
      <c r="R227" s="261"/>
      <c r="S227" s="261"/>
      <c r="T227" s="26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3" t="s">
        <v>169</v>
      </c>
      <c r="AU227" s="263" t="s">
        <v>85</v>
      </c>
      <c r="AV227" s="14" t="s">
        <v>85</v>
      </c>
      <c r="AW227" s="14" t="s">
        <v>33</v>
      </c>
      <c r="AX227" s="14" t="s">
        <v>76</v>
      </c>
      <c r="AY227" s="263" t="s">
        <v>160</v>
      </c>
    </row>
    <row r="228" s="14" customFormat="1">
      <c r="A228" s="14"/>
      <c r="B228" s="253"/>
      <c r="C228" s="254"/>
      <c r="D228" s="244" t="s">
        <v>169</v>
      </c>
      <c r="E228" s="255" t="s">
        <v>1</v>
      </c>
      <c r="F228" s="256" t="s">
        <v>430</v>
      </c>
      <c r="G228" s="254"/>
      <c r="H228" s="257">
        <v>27.600000000000001</v>
      </c>
      <c r="I228" s="258"/>
      <c r="J228" s="254"/>
      <c r="K228" s="254"/>
      <c r="L228" s="259"/>
      <c r="M228" s="260"/>
      <c r="N228" s="261"/>
      <c r="O228" s="261"/>
      <c r="P228" s="261"/>
      <c r="Q228" s="261"/>
      <c r="R228" s="261"/>
      <c r="S228" s="261"/>
      <c r="T228" s="26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3" t="s">
        <v>169</v>
      </c>
      <c r="AU228" s="263" t="s">
        <v>85</v>
      </c>
      <c r="AV228" s="14" t="s">
        <v>85</v>
      </c>
      <c r="AW228" s="14" t="s">
        <v>33</v>
      </c>
      <c r="AX228" s="14" t="s">
        <v>76</v>
      </c>
      <c r="AY228" s="263" t="s">
        <v>160</v>
      </c>
    </row>
    <row r="229" s="14" customFormat="1">
      <c r="A229" s="14"/>
      <c r="B229" s="253"/>
      <c r="C229" s="254"/>
      <c r="D229" s="244" t="s">
        <v>169</v>
      </c>
      <c r="E229" s="255" t="s">
        <v>1</v>
      </c>
      <c r="F229" s="256" t="s">
        <v>431</v>
      </c>
      <c r="G229" s="254"/>
      <c r="H229" s="257">
        <v>4.8360000000000003</v>
      </c>
      <c r="I229" s="258"/>
      <c r="J229" s="254"/>
      <c r="K229" s="254"/>
      <c r="L229" s="259"/>
      <c r="M229" s="260"/>
      <c r="N229" s="261"/>
      <c r="O229" s="261"/>
      <c r="P229" s="261"/>
      <c r="Q229" s="261"/>
      <c r="R229" s="261"/>
      <c r="S229" s="261"/>
      <c r="T229" s="26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3" t="s">
        <v>169</v>
      </c>
      <c r="AU229" s="263" t="s">
        <v>85</v>
      </c>
      <c r="AV229" s="14" t="s">
        <v>85</v>
      </c>
      <c r="AW229" s="14" t="s">
        <v>33</v>
      </c>
      <c r="AX229" s="14" t="s">
        <v>76</v>
      </c>
      <c r="AY229" s="263" t="s">
        <v>160</v>
      </c>
    </row>
    <row r="230" s="15" customFormat="1">
      <c r="A230" s="15"/>
      <c r="B230" s="264"/>
      <c r="C230" s="265"/>
      <c r="D230" s="244" t="s">
        <v>169</v>
      </c>
      <c r="E230" s="266" t="s">
        <v>1</v>
      </c>
      <c r="F230" s="267" t="s">
        <v>185</v>
      </c>
      <c r="G230" s="265"/>
      <c r="H230" s="268">
        <v>106.036</v>
      </c>
      <c r="I230" s="269"/>
      <c r="J230" s="265"/>
      <c r="K230" s="265"/>
      <c r="L230" s="270"/>
      <c r="M230" s="271"/>
      <c r="N230" s="272"/>
      <c r="O230" s="272"/>
      <c r="P230" s="272"/>
      <c r="Q230" s="272"/>
      <c r="R230" s="272"/>
      <c r="S230" s="272"/>
      <c r="T230" s="273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4" t="s">
        <v>169</v>
      </c>
      <c r="AU230" s="274" t="s">
        <v>85</v>
      </c>
      <c r="AV230" s="15" t="s">
        <v>167</v>
      </c>
      <c r="AW230" s="15" t="s">
        <v>33</v>
      </c>
      <c r="AX230" s="15" t="s">
        <v>83</v>
      </c>
      <c r="AY230" s="274" t="s">
        <v>160</v>
      </c>
    </row>
    <row r="231" s="12" customFormat="1" ht="22.8" customHeight="1">
      <c r="A231" s="12"/>
      <c r="B231" s="213"/>
      <c r="C231" s="214"/>
      <c r="D231" s="215" t="s">
        <v>75</v>
      </c>
      <c r="E231" s="227" t="s">
        <v>432</v>
      </c>
      <c r="F231" s="227" t="s">
        <v>433</v>
      </c>
      <c r="G231" s="214"/>
      <c r="H231" s="214"/>
      <c r="I231" s="217"/>
      <c r="J231" s="228">
        <f>BK231</f>
        <v>0</v>
      </c>
      <c r="K231" s="214"/>
      <c r="L231" s="219"/>
      <c r="M231" s="220"/>
      <c r="N231" s="221"/>
      <c r="O231" s="221"/>
      <c r="P231" s="222">
        <f>SUM(P232:P236)</f>
        <v>0</v>
      </c>
      <c r="Q231" s="221"/>
      <c r="R231" s="222">
        <f>SUM(R232:R236)</f>
        <v>0</v>
      </c>
      <c r="S231" s="221"/>
      <c r="T231" s="223">
        <f>SUM(T232:T236)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24" t="s">
        <v>83</v>
      </c>
      <c r="AT231" s="225" t="s">
        <v>75</v>
      </c>
      <c r="AU231" s="225" t="s">
        <v>83</v>
      </c>
      <c r="AY231" s="224" t="s">
        <v>160</v>
      </c>
      <c r="BK231" s="226">
        <f>SUM(BK232:BK236)</f>
        <v>0</v>
      </c>
    </row>
    <row r="232" s="2" customFormat="1" ht="44.25" customHeight="1">
      <c r="A232" s="39"/>
      <c r="B232" s="40"/>
      <c r="C232" s="229" t="s">
        <v>434</v>
      </c>
      <c r="D232" s="229" t="s">
        <v>162</v>
      </c>
      <c r="E232" s="230" t="s">
        <v>435</v>
      </c>
      <c r="F232" s="231" t="s">
        <v>436</v>
      </c>
      <c r="G232" s="232" t="s">
        <v>260</v>
      </c>
      <c r="H232" s="233">
        <v>291.59899999999999</v>
      </c>
      <c r="I232" s="234"/>
      <c r="J232" s="235">
        <f>ROUND(I232*H232,2)</f>
        <v>0</v>
      </c>
      <c r="K232" s="231" t="s">
        <v>166</v>
      </c>
      <c r="L232" s="45"/>
      <c r="M232" s="236" t="s">
        <v>1</v>
      </c>
      <c r="N232" s="237" t="s">
        <v>41</v>
      </c>
      <c r="O232" s="92"/>
      <c r="P232" s="238">
        <f>O232*H232</f>
        <v>0</v>
      </c>
      <c r="Q232" s="238">
        <v>0</v>
      </c>
      <c r="R232" s="238">
        <f>Q232*H232</f>
        <v>0</v>
      </c>
      <c r="S232" s="238">
        <v>0</v>
      </c>
      <c r="T232" s="23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0" t="s">
        <v>167</v>
      </c>
      <c r="AT232" s="240" t="s">
        <v>162</v>
      </c>
      <c r="AU232" s="240" t="s">
        <v>85</v>
      </c>
      <c r="AY232" s="18" t="s">
        <v>160</v>
      </c>
      <c r="BE232" s="241">
        <f>IF(N232="základní",J232,0)</f>
        <v>0</v>
      </c>
      <c r="BF232" s="241">
        <f>IF(N232="snížená",J232,0)</f>
        <v>0</v>
      </c>
      <c r="BG232" s="241">
        <f>IF(N232="zákl. přenesená",J232,0)</f>
        <v>0</v>
      </c>
      <c r="BH232" s="241">
        <f>IF(N232="sníž. přenesená",J232,0)</f>
        <v>0</v>
      </c>
      <c r="BI232" s="241">
        <f>IF(N232="nulová",J232,0)</f>
        <v>0</v>
      </c>
      <c r="BJ232" s="18" t="s">
        <v>83</v>
      </c>
      <c r="BK232" s="241">
        <f>ROUND(I232*H232,2)</f>
        <v>0</v>
      </c>
      <c r="BL232" s="18" t="s">
        <v>167</v>
      </c>
      <c r="BM232" s="240" t="s">
        <v>437</v>
      </c>
    </row>
    <row r="233" s="2" customFormat="1" ht="37.8" customHeight="1">
      <c r="A233" s="39"/>
      <c r="B233" s="40"/>
      <c r="C233" s="229" t="s">
        <v>438</v>
      </c>
      <c r="D233" s="229" t="s">
        <v>162</v>
      </c>
      <c r="E233" s="230" t="s">
        <v>439</v>
      </c>
      <c r="F233" s="231" t="s">
        <v>440</v>
      </c>
      <c r="G233" s="232" t="s">
        <v>260</v>
      </c>
      <c r="H233" s="233">
        <v>291.59899999999999</v>
      </c>
      <c r="I233" s="234"/>
      <c r="J233" s="235">
        <f>ROUND(I233*H233,2)</f>
        <v>0</v>
      </c>
      <c r="K233" s="231" t="s">
        <v>166</v>
      </c>
      <c r="L233" s="45"/>
      <c r="M233" s="236" t="s">
        <v>1</v>
      </c>
      <c r="N233" s="237" t="s">
        <v>41</v>
      </c>
      <c r="O233" s="92"/>
      <c r="P233" s="238">
        <f>O233*H233</f>
        <v>0</v>
      </c>
      <c r="Q233" s="238">
        <v>0</v>
      </c>
      <c r="R233" s="238">
        <f>Q233*H233</f>
        <v>0</v>
      </c>
      <c r="S233" s="238">
        <v>0</v>
      </c>
      <c r="T233" s="23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0" t="s">
        <v>167</v>
      </c>
      <c r="AT233" s="240" t="s">
        <v>162</v>
      </c>
      <c r="AU233" s="240" t="s">
        <v>85</v>
      </c>
      <c r="AY233" s="18" t="s">
        <v>160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8" t="s">
        <v>83</v>
      </c>
      <c r="BK233" s="241">
        <f>ROUND(I233*H233,2)</f>
        <v>0</v>
      </c>
      <c r="BL233" s="18" t="s">
        <v>167</v>
      </c>
      <c r="BM233" s="240" t="s">
        <v>441</v>
      </c>
    </row>
    <row r="234" s="2" customFormat="1" ht="49.05" customHeight="1">
      <c r="A234" s="39"/>
      <c r="B234" s="40"/>
      <c r="C234" s="229" t="s">
        <v>442</v>
      </c>
      <c r="D234" s="229" t="s">
        <v>162</v>
      </c>
      <c r="E234" s="230" t="s">
        <v>443</v>
      </c>
      <c r="F234" s="231" t="s">
        <v>444</v>
      </c>
      <c r="G234" s="232" t="s">
        <v>260</v>
      </c>
      <c r="H234" s="233">
        <v>4082.386</v>
      </c>
      <c r="I234" s="234"/>
      <c r="J234" s="235">
        <f>ROUND(I234*H234,2)</f>
        <v>0</v>
      </c>
      <c r="K234" s="231" t="s">
        <v>166</v>
      </c>
      <c r="L234" s="45"/>
      <c r="M234" s="236" t="s">
        <v>1</v>
      </c>
      <c r="N234" s="237" t="s">
        <v>41</v>
      </c>
      <c r="O234" s="92"/>
      <c r="P234" s="238">
        <f>O234*H234</f>
        <v>0</v>
      </c>
      <c r="Q234" s="238">
        <v>0</v>
      </c>
      <c r="R234" s="238">
        <f>Q234*H234</f>
        <v>0</v>
      </c>
      <c r="S234" s="238">
        <v>0</v>
      </c>
      <c r="T234" s="23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0" t="s">
        <v>167</v>
      </c>
      <c r="AT234" s="240" t="s">
        <v>162</v>
      </c>
      <c r="AU234" s="240" t="s">
        <v>85</v>
      </c>
      <c r="AY234" s="18" t="s">
        <v>160</v>
      </c>
      <c r="BE234" s="241">
        <f>IF(N234="základní",J234,0)</f>
        <v>0</v>
      </c>
      <c r="BF234" s="241">
        <f>IF(N234="snížená",J234,0)</f>
        <v>0</v>
      </c>
      <c r="BG234" s="241">
        <f>IF(N234="zákl. přenesená",J234,0)</f>
        <v>0</v>
      </c>
      <c r="BH234" s="241">
        <f>IF(N234="sníž. přenesená",J234,0)</f>
        <v>0</v>
      </c>
      <c r="BI234" s="241">
        <f>IF(N234="nulová",J234,0)</f>
        <v>0</v>
      </c>
      <c r="BJ234" s="18" t="s">
        <v>83</v>
      </c>
      <c r="BK234" s="241">
        <f>ROUND(I234*H234,2)</f>
        <v>0</v>
      </c>
      <c r="BL234" s="18" t="s">
        <v>167</v>
      </c>
      <c r="BM234" s="240" t="s">
        <v>445</v>
      </c>
    </row>
    <row r="235" s="13" customFormat="1">
      <c r="A235" s="13"/>
      <c r="B235" s="242"/>
      <c r="C235" s="243"/>
      <c r="D235" s="244" t="s">
        <v>169</v>
      </c>
      <c r="E235" s="245" t="s">
        <v>1</v>
      </c>
      <c r="F235" s="246" t="s">
        <v>446</v>
      </c>
      <c r="G235" s="243"/>
      <c r="H235" s="245" t="s">
        <v>1</v>
      </c>
      <c r="I235" s="247"/>
      <c r="J235" s="243"/>
      <c r="K235" s="243"/>
      <c r="L235" s="248"/>
      <c r="M235" s="249"/>
      <c r="N235" s="250"/>
      <c r="O235" s="250"/>
      <c r="P235" s="250"/>
      <c r="Q235" s="250"/>
      <c r="R235" s="250"/>
      <c r="S235" s="250"/>
      <c r="T235" s="25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2" t="s">
        <v>169</v>
      </c>
      <c r="AU235" s="252" t="s">
        <v>85</v>
      </c>
      <c r="AV235" s="13" t="s">
        <v>83</v>
      </c>
      <c r="AW235" s="13" t="s">
        <v>33</v>
      </c>
      <c r="AX235" s="13" t="s">
        <v>76</v>
      </c>
      <c r="AY235" s="252" t="s">
        <v>160</v>
      </c>
    </row>
    <row r="236" s="14" customFormat="1">
      <c r="A236" s="14"/>
      <c r="B236" s="253"/>
      <c r="C236" s="254"/>
      <c r="D236" s="244" t="s">
        <v>169</v>
      </c>
      <c r="E236" s="255" t="s">
        <v>1</v>
      </c>
      <c r="F236" s="256" t="s">
        <v>447</v>
      </c>
      <c r="G236" s="254"/>
      <c r="H236" s="257">
        <v>4082.386</v>
      </c>
      <c r="I236" s="258"/>
      <c r="J236" s="254"/>
      <c r="K236" s="254"/>
      <c r="L236" s="259"/>
      <c r="M236" s="260"/>
      <c r="N236" s="261"/>
      <c r="O236" s="261"/>
      <c r="P236" s="261"/>
      <c r="Q236" s="261"/>
      <c r="R236" s="261"/>
      <c r="S236" s="261"/>
      <c r="T236" s="26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3" t="s">
        <v>169</v>
      </c>
      <c r="AU236" s="263" t="s">
        <v>85</v>
      </c>
      <c r="AV236" s="14" t="s">
        <v>85</v>
      </c>
      <c r="AW236" s="14" t="s">
        <v>33</v>
      </c>
      <c r="AX236" s="14" t="s">
        <v>83</v>
      </c>
      <c r="AY236" s="263" t="s">
        <v>160</v>
      </c>
    </row>
    <row r="237" s="12" customFormat="1" ht="22.8" customHeight="1">
      <c r="A237" s="12"/>
      <c r="B237" s="213"/>
      <c r="C237" s="214"/>
      <c r="D237" s="215" t="s">
        <v>75</v>
      </c>
      <c r="E237" s="227" t="s">
        <v>285</v>
      </c>
      <c r="F237" s="227" t="s">
        <v>286</v>
      </c>
      <c r="G237" s="214"/>
      <c r="H237" s="214"/>
      <c r="I237" s="217"/>
      <c r="J237" s="228">
        <f>BK237</f>
        <v>0</v>
      </c>
      <c r="K237" s="214"/>
      <c r="L237" s="219"/>
      <c r="M237" s="220"/>
      <c r="N237" s="221"/>
      <c r="O237" s="221"/>
      <c r="P237" s="222">
        <f>P238</f>
        <v>0</v>
      </c>
      <c r="Q237" s="221"/>
      <c r="R237" s="222">
        <f>R238</f>
        <v>0</v>
      </c>
      <c r="S237" s="221"/>
      <c r="T237" s="223">
        <f>T238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24" t="s">
        <v>83</v>
      </c>
      <c r="AT237" s="225" t="s">
        <v>75</v>
      </c>
      <c r="AU237" s="225" t="s">
        <v>83</v>
      </c>
      <c r="AY237" s="224" t="s">
        <v>160</v>
      </c>
      <c r="BK237" s="226">
        <f>BK238</f>
        <v>0</v>
      </c>
    </row>
    <row r="238" s="2" customFormat="1" ht="24.15" customHeight="1">
      <c r="A238" s="39"/>
      <c r="B238" s="40"/>
      <c r="C238" s="229" t="s">
        <v>317</v>
      </c>
      <c r="D238" s="229" t="s">
        <v>162</v>
      </c>
      <c r="E238" s="230" t="s">
        <v>287</v>
      </c>
      <c r="F238" s="231" t="s">
        <v>448</v>
      </c>
      <c r="G238" s="232" t="s">
        <v>260</v>
      </c>
      <c r="H238" s="233">
        <v>350.78300000000002</v>
      </c>
      <c r="I238" s="234"/>
      <c r="J238" s="235">
        <f>ROUND(I238*H238,2)</f>
        <v>0</v>
      </c>
      <c r="K238" s="231" t="s">
        <v>166</v>
      </c>
      <c r="L238" s="45"/>
      <c r="M238" s="300" t="s">
        <v>1</v>
      </c>
      <c r="N238" s="301" t="s">
        <v>41</v>
      </c>
      <c r="O238" s="302"/>
      <c r="P238" s="303">
        <f>O238*H238</f>
        <v>0</v>
      </c>
      <c r="Q238" s="303">
        <v>0</v>
      </c>
      <c r="R238" s="303">
        <f>Q238*H238</f>
        <v>0</v>
      </c>
      <c r="S238" s="303">
        <v>0</v>
      </c>
      <c r="T238" s="304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0" t="s">
        <v>167</v>
      </c>
      <c r="AT238" s="240" t="s">
        <v>162</v>
      </c>
      <c r="AU238" s="240" t="s">
        <v>85</v>
      </c>
      <c r="AY238" s="18" t="s">
        <v>160</v>
      </c>
      <c r="BE238" s="241">
        <f>IF(N238="základní",J238,0)</f>
        <v>0</v>
      </c>
      <c r="BF238" s="241">
        <f>IF(N238="snížená",J238,0)</f>
        <v>0</v>
      </c>
      <c r="BG238" s="241">
        <f>IF(N238="zákl. přenesená",J238,0)</f>
        <v>0</v>
      </c>
      <c r="BH238" s="241">
        <f>IF(N238="sníž. přenesená",J238,0)</f>
        <v>0</v>
      </c>
      <c r="BI238" s="241">
        <f>IF(N238="nulová",J238,0)</f>
        <v>0</v>
      </c>
      <c r="BJ238" s="18" t="s">
        <v>83</v>
      </c>
      <c r="BK238" s="241">
        <f>ROUND(I238*H238,2)</f>
        <v>0</v>
      </c>
      <c r="BL238" s="18" t="s">
        <v>167</v>
      </c>
      <c r="BM238" s="240" t="s">
        <v>449</v>
      </c>
    </row>
    <row r="239" s="2" customFormat="1" ht="6.96" customHeight="1">
      <c r="A239" s="39"/>
      <c r="B239" s="67"/>
      <c r="C239" s="68"/>
      <c r="D239" s="68"/>
      <c r="E239" s="68"/>
      <c r="F239" s="68"/>
      <c r="G239" s="68"/>
      <c r="H239" s="68"/>
      <c r="I239" s="68"/>
      <c r="J239" s="68"/>
      <c r="K239" s="68"/>
      <c r="L239" s="45"/>
      <c r="M239" s="39"/>
      <c r="O239" s="39"/>
      <c r="P239" s="39"/>
      <c r="Q239" s="39"/>
      <c r="R239" s="39"/>
      <c r="S239" s="39"/>
      <c r="T239" s="39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</row>
  </sheetData>
  <sheetProtection sheet="1" autoFilter="0" formatColumns="0" formatRows="0" objects="1" scenarios="1" spinCount="100000" saltValue="dGs0S3jf4QeaSlGku74klrUeGQUZUpSCaTz2+JpWFBHGngR3yhRUim85/LeoaYvpVhToVcAWFECX3s+TZSouHg==" hashValue="nNkdXosJVxM2ujd0sGJ5wY8K48CJVeP+IKmxYVDeIww1J+H0vsm2nigPbkAaLfty7uNYF9EAqddNyBSbvdXrcg==" algorithmName="SHA-512" password="CC35"/>
  <autoFilter ref="C131:K238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8:H118"/>
    <mergeCell ref="E122:H122"/>
    <mergeCell ref="E120:H120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85</v>
      </c>
    </row>
    <row r="4" s="1" customFormat="1" ht="24.96" customHeight="1">
      <c r="B4" s="21"/>
      <c r="D4" s="151" t="s">
        <v>123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Lubina - Petřvald stupen_km_7,675</v>
      </c>
      <c r="F7" s="153"/>
      <c r="G7" s="153"/>
      <c r="H7" s="153"/>
      <c r="L7" s="21"/>
    </row>
    <row r="8">
      <c r="B8" s="21"/>
      <c r="D8" s="153" t="s">
        <v>132</v>
      </c>
      <c r="L8" s="21"/>
    </row>
    <row r="9" s="1" customFormat="1" ht="16.5" customHeight="1">
      <c r="B9" s="21"/>
      <c r="E9" s="154" t="s">
        <v>133</v>
      </c>
      <c r="F9" s="1"/>
      <c r="G9" s="1"/>
      <c r="H9" s="1"/>
      <c r="L9" s="21"/>
    </row>
    <row r="10" s="1" customFormat="1" ht="12" customHeight="1">
      <c r="B10" s="21"/>
      <c r="D10" s="153" t="s">
        <v>134</v>
      </c>
      <c r="L10" s="21"/>
    </row>
    <row r="11" s="2" customFormat="1" ht="16.5" customHeight="1">
      <c r="A11" s="39"/>
      <c r="B11" s="45"/>
      <c r="C11" s="39"/>
      <c r="D11" s="39"/>
      <c r="E11" s="165" t="s">
        <v>296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3" t="s">
        <v>297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5" t="s">
        <v>450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3" t="s">
        <v>18</v>
      </c>
      <c r="E15" s="39"/>
      <c r="F15" s="142" t="s">
        <v>1</v>
      </c>
      <c r="G15" s="39"/>
      <c r="H15" s="39"/>
      <c r="I15" s="153" t="s">
        <v>19</v>
      </c>
      <c r="J15" s="142" t="s">
        <v>20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3" t="s">
        <v>21</v>
      </c>
      <c r="E16" s="39"/>
      <c r="F16" s="142" t="s">
        <v>22</v>
      </c>
      <c r="G16" s="39"/>
      <c r="H16" s="39"/>
      <c r="I16" s="153" t="s">
        <v>23</v>
      </c>
      <c r="J16" s="156" t="str">
        <f>'Rekapitulace stavby'!AN8</f>
        <v>13. 6. 2022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3" t="s">
        <v>25</v>
      </c>
      <c r="E18" s="39"/>
      <c r="F18" s="39"/>
      <c r="G18" s="39"/>
      <c r="H18" s="39"/>
      <c r="I18" s="153" t="s">
        <v>26</v>
      </c>
      <c r="J18" s="142" t="str">
        <f>IF('Rekapitulace stavby'!AN10="","",'Rekapitulace stavby'!AN10)</f>
        <v/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tr">
        <f>IF('Rekapitulace stavby'!E11="","",'Rekapitulace stavby'!E11)</f>
        <v xml:space="preserve"> </v>
      </c>
      <c r="F19" s="39"/>
      <c r="G19" s="39"/>
      <c r="H19" s="39"/>
      <c r="I19" s="153" t="s">
        <v>28</v>
      </c>
      <c r="J19" s="142" t="str">
        <f>IF('Rekapitulace stavby'!AN11="","",'Rekapitulace stavby'!AN11)</f>
        <v/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3" t="s">
        <v>29</v>
      </c>
      <c r="E21" s="39"/>
      <c r="F21" s="39"/>
      <c r="G21" s="39"/>
      <c r="H21" s="39"/>
      <c r="I21" s="153" t="s">
        <v>26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3" t="s">
        <v>28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3" t="s">
        <v>31</v>
      </c>
      <c r="E24" s="39"/>
      <c r="F24" s="39"/>
      <c r="G24" s="39"/>
      <c r="H24" s="39"/>
      <c r="I24" s="153" t="s">
        <v>26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32</v>
      </c>
      <c r="F25" s="39"/>
      <c r="G25" s="39"/>
      <c r="H25" s="39"/>
      <c r="I25" s="153" t="s">
        <v>28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3" t="s">
        <v>34</v>
      </c>
      <c r="E27" s="39"/>
      <c r="F27" s="39"/>
      <c r="G27" s="39"/>
      <c r="H27" s="39"/>
      <c r="I27" s="153" t="s">
        <v>26</v>
      </c>
      <c r="J27" s="142" t="s">
        <v>1</v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">
        <v>32</v>
      </c>
      <c r="F28" s="39"/>
      <c r="G28" s="39"/>
      <c r="H28" s="39"/>
      <c r="I28" s="153" t="s">
        <v>28</v>
      </c>
      <c r="J28" s="142" t="s">
        <v>1</v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3" t="s">
        <v>35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7"/>
      <c r="B31" s="158"/>
      <c r="C31" s="157"/>
      <c r="D31" s="157"/>
      <c r="E31" s="159" t="s">
        <v>1</v>
      </c>
      <c r="F31" s="159"/>
      <c r="G31" s="159"/>
      <c r="H31" s="159"/>
      <c r="I31" s="157"/>
      <c r="J31" s="157"/>
      <c r="K31" s="157"/>
      <c r="L31" s="160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1"/>
      <c r="E33" s="161"/>
      <c r="F33" s="161"/>
      <c r="G33" s="161"/>
      <c r="H33" s="161"/>
      <c r="I33" s="161"/>
      <c r="J33" s="161"/>
      <c r="K33" s="16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2" t="s">
        <v>36</v>
      </c>
      <c r="E34" s="39"/>
      <c r="F34" s="39"/>
      <c r="G34" s="39"/>
      <c r="H34" s="39"/>
      <c r="I34" s="39"/>
      <c r="J34" s="163">
        <f>ROUND(J128,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1"/>
      <c r="E35" s="161"/>
      <c r="F35" s="161"/>
      <c r="G35" s="161"/>
      <c r="H35" s="161"/>
      <c r="I35" s="161"/>
      <c r="J35" s="161"/>
      <c r="K35" s="161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4" t="s">
        <v>38</v>
      </c>
      <c r="G36" s="39"/>
      <c r="H36" s="39"/>
      <c r="I36" s="164" t="s">
        <v>37</v>
      </c>
      <c r="J36" s="164" t="s">
        <v>39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5" t="s">
        <v>40</v>
      </c>
      <c r="E37" s="153" t="s">
        <v>41</v>
      </c>
      <c r="F37" s="166">
        <f>ROUND((SUM(BE128:BE153)),  2)</f>
        <v>0</v>
      </c>
      <c r="G37" s="39"/>
      <c r="H37" s="39"/>
      <c r="I37" s="167">
        <v>0.20999999999999999</v>
      </c>
      <c r="J37" s="166">
        <f>ROUND(((SUM(BE128:BE153))*I37),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3" t="s">
        <v>42</v>
      </c>
      <c r="F38" s="166">
        <f>ROUND((SUM(BF128:BF153)),  2)</f>
        <v>0</v>
      </c>
      <c r="G38" s="39"/>
      <c r="H38" s="39"/>
      <c r="I38" s="167">
        <v>0.14999999999999999</v>
      </c>
      <c r="J38" s="166">
        <f>ROUND(((SUM(BF128:BF153))*I38),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3" t="s">
        <v>43</v>
      </c>
      <c r="F39" s="166">
        <f>ROUND((SUM(BG128:BG153)),  2)</f>
        <v>0</v>
      </c>
      <c r="G39" s="39"/>
      <c r="H39" s="39"/>
      <c r="I39" s="167">
        <v>0.20999999999999999</v>
      </c>
      <c r="J39" s="166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3" t="s">
        <v>44</v>
      </c>
      <c r="F40" s="166">
        <f>ROUND((SUM(BH128:BH153)),  2)</f>
        <v>0</v>
      </c>
      <c r="G40" s="39"/>
      <c r="H40" s="39"/>
      <c r="I40" s="167">
        <v>0.14999999999999999</v>
      </c>
      <c r="J40" s="166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3" t="s">
        <v>45</v>
      </c>
      <c r="F41" s="166">
        <f>ROUND((SUM(BI128:BI153)),  2)</f>
        <v>0</v>
      </c>
      <c r="G41" s="39"/>
      <c r="H41" s="39"/>
      <c r="I41" s="167">
        <v>0</v>
      </c>
      <c r="J41" s="166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8"/>
      <c r="D43" s="169" t="s">
        <v>46</v>
      </c>
      <c r="E43" s="170"/>
      <c r="F43" s="170"/>
      <c r="G43" s="171" t="s">
        <v>47</v>
      </c>
      <c r="H43" s="172" t="s">
        <v>48</v>
      </c>
      <c r="I43" s="170"/>
      <c r="J43" s="173">
        <f>SUM(J34:J41)</f>
        <v>0</v>
      </c>
      <c r="K43" s="174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5" t="s">
        <v>49</v>
      </c>
      <c r="E50" s="176"/>
      <c r="F50" s="176"/>
      <c r="G50" s="175" t="s">
        <v>50</v>
      </c>
      <c r="H50" s="176"/>
      <c r="I50" s="176"/>
      <c r="J50" s="176"/>
      <c r="K50" s="17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7" t="s">
        <v>51</v>
      </c>
      <c r="E61" s="178"/>
      <c r="F61" s="179" t="s">
        <v>52</v>
      </c>
      <c r="G61" s="177" t="s">
        <v>51</v>
      </c>
      <c r="H61" s="178"/>
      <c r="I61" s="178"/>
      <c r="J61" s="180" t="s">
        <v>52</v>
      </c>
      <c r="K61" s="17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5" t="s">
        <v>53</v>
      </c>
      <c r="E65" s="181"/>
      <c r="F65" s="181"/>
      <c r="G65" s="175" t="s">
        <v>54</v>
      </c>
      <c r="H65" s="181"/>
      <c r="I65" s="181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7" t="s">
        <v>51</v>
      </c>
      <c r="E76" s="178"/>
      <c r="F76" s="179" t="s">
        <v>52</v>
      </c>
      <c r="G76" s="177" t="s">
        <v>51</v>
      </c>
      <c r="H76" s="178"/>
      <c r="I76" s="178"/>
      <c r="J76" s="180" t="s">
        <v>52</v>
      </c>
      <c r="K76" s="17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6" t="str">
        <f>E7</f>
        <v>Lubina - Petřvald stupen_km_7,675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132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6" t="s">
        <v>133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134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5" t="s">
        <v>296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297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SO-01.02.02 - nadjezí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21</v>
      </c>
      <c r="D93" s="41"/>
      <c r="E93" s="41"/>
      <c r="F93" s="28" t="str">
        <f>F16</f>
        <v>Petřvald</v>
      </c>
      <c r="G93" s="41"/>
      <c r="H93" s="41"/>
      <c r="I93" s="33" t="s">
        <v>23</v>
      </c>
      <c r="J93" s="80" t="str">
        <f>IF(J16="","",J16)</f>
        <v>13. 6. 2022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25</v>
      </c>
      <c r="D95" s="41"/>
      <c r="E95" s="41"/>
      <c r="F95" s="28" t="str">
        <f>E19</f>
        <v xml:space="preserve"> </v>
      </c>
      <c r="G95" s="41"/>
      <c r="H95" s="41"/>
      <c r="I95" s="33" t="s">
        <v>31</v>
      </c>
      <c r="J95" s="37" t="str">
        <f>E25</f>
        <v>Ing. Jiří Skalník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29</v>
      </c>
      <c r="D96" s="41"/>
      <c r="E96" s="41"/>
      <c r="F96" s="28" t="str">
        <f>IF(E22="","",E22)</f>
        <v>Vyplň údaj</v>
      </c>
      <c r="G96" s="41"/>
      <c r="H96" s="41"/>
      <c r="I96" s="33" t="s">
        <v>34</v>
      </c>
      <c r="J96" s="37" t="str">
        <f>E28</f>
        <v>Ing. Jiří Skalník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7" t="s">
        <v>137</v>
      </c>
      <c r="D98" s="188"/>
      <c r="E98" s="188"/>
      <c r="F98" s="188"/>
      <c r="G98" s="188"/>
      <c r="H98" s="188"/>
      <c r="I98" s="188"/>
      <c r="J98" s="189" t="s">
        <v>138</v>
      </c>
      <c r="K98" s="188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90" t="s">
        <v>139</v>
      </c>
      <c r="D100" s="41"/>
      <c r="E100" s="41"/>
      <c r="F100" s="41"/>
      <c r="G100" s="41"/>
      <c r="H100" s="41"/>
      <c r="I100" s="41"/>
      <c r="J100" s="111">
        <f>J128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140</v>
      </c>
    </row>
    <row r="101" s="9" customFormat="1" ht="24.96" customHeight="1">
      <c r="A101" s="9"/>
      <c r="B101" s="191"/>
      <c r="C101" s="192"/>
      <c r="D101" s="193" t="s">
        <v>141</v>
      </c>
      <c r="E101" s="194"/>
      <c r="F101" s="194"/>
      <c r="G101" s="194"/>
      <c r="H101" s="194"/>
      <c r="I101" s="194"/>
      <c r="J101" s="195">
        <f>J129</f>
        <v>0</v>
      </c>
      <c r="K101" s="192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7"/>
      <c r="C102" s="134"/>
      <c r="D102" s="198" t="s">
        <v>142</v>
      </c>
      <c r="E102" s="199"/>
      <c r="F102" s="199"/>
      <c r="G102" s="199"/>
      <c r="H102" s="199"/>
      <c r="I102" s="199"/>
      <c r="J102" s="200">
        <f>J130</f>
        <v>0</v>
      </c>
      <c r="K102" s="134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34"/>
      <c r="D103" s="198" t="s">
        <v>300</v>
      </c>
      <c r="E103" s="199"/>
      <c r="F103" s="199"/>
      <c r="G103" s="199"/>
      <c r="H103" s="199"/>
      <c r="I103" s="199"/>
      <c r="J103" s="200">
        <f>J135</f>
        <v>0</v>
      </c>
      <c r="K103" s="134"/>
      <c r="L103" s="20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34"/>
      <c r="D104" s="198" t="s">
        <v>144</v>
      </c>
      <c r="E104" s="199"/>
      <c r="F104" s="199"/>
      <c r="G104" s="199"/>
      <c r="H104" s="199"/>
      <c r="I104" s="199"/>
      <c r="J104" s="200">
        <f>J152</f>
        <v>0</v>
      </c>
      <c r="K104" s="134"/>
      <c r="L104" s="20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145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6" t="str">
        <f>E7</f>
        <v>Lubina - Petřvald stupen_km_7,675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132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1" customFormat="1" ht="16.5" customHeight="1">
      <c r="B116" s="22"/>
      <c r="C116" s="23"/>
      <c r="D116" s="23"/>
      <c r="E116" s="186" t="s">
        <v>133</v>
      </c>
      <c r="F116" s="23"/>
      <c r="G116" s="23"/>
      <c r="H116" s="23"/>
      <c r="I116" s="23"/>
      <c r="J116" s="23"/>
      <c r="K116" s="23"/>
      <c r="L116" s="21"/>
    </row>
    <row r="117" s="1" customFormat="1" ht="12" customHeight="1">
      <c r="B117" s="22"/>
      <c r="C117" s="33" t="s">
        <v>134</v>
      </c>
      <c r="D117" s="23"/>
      <c r="E117" s="23"/>
      <c r="F117" s="23"/>
      <c r="G117" s="23"/>
      <c r="H117" s="23"/>
      <c r="I117" s="23"/>
      <c r="J117" s="23"/>
      <c r="K117" s="23"/>
      <c r="L117" s="21"/>
    </row>
    <row r="118" s="2" customFormat="1" ht="16.5" customHeight="1">
      <c r="A118" s="39"/>
      <c r="B118" s="40"/>
      <c r="C118" s="41"/>
      <c r="D118" s="41"/>
      <c r="E118" s="305" t="s">
        <v>296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297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E13</f>
        <v>SO-01.02.02 - nadjezí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21</v>
      </c>
      <c r="D122" s="41"/>
      <c r="E122" s="41"/>
      <c r="F122" s="28" t="str">
        <f>F16</f>
        <v>Petřvald</v>
      </c>
      <c r="G122" s="41"/>
      <c r="H122" s="41"/>
      <c r="I122" s="33" t="s">
        <v>23</v>
      </c>
      <c r="J122" s="80" t="str">
        <f>IF(J16="","",J16)</f>
        <v>13. 6. 2022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25</v>
      </c>
      <c r="D124" s="41"/>
      <c r="E124" s="41"/>
      <c r="F124" s="28" t="str">
        <f>E19</f>
        <v xml:space="preserve"> </v>
      </c>
      <c r="G124" s="41"/>
      <c r="H124" s="41"/>
      <c r="I124" s="33" t="s">
        <v>31</v>
      </c>
      <c r="J124" s="37" t="str">
        <f>E25</f>
        <v>Ing. Jiří Skalník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29</v>
      </c>
      <c r="D125" s="41"/>
      <c r="E125" s="41"/>
      <c r="F125" s="28" t="str">
        <f>IF(E22="","",E22)</f>
        <v>Vyplň údaj</v>
      </c>
      <c r="G125" s="41"/>
      <c r="H125" s="41"/>
      <c r="I125" s="33" t="s">
        <v>34</v>
      </c>
      <c r="J125" s="37" t="str">
        <f>E28</f>
        <v>Ing. Jiří Skalník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202"/>
      <c r="B127" s="203"/>
      <c r="C127" s="204" t="s">
        <v>146</v>
      </c>
      <c r="D127" s="205" t="s">
        <v>61</v>
      </c>
      <c r="E127" s="205" t="s">
        <v>57</v>
      </c>
      <c r="F127" s="205" t="s">
        <v>58</v>
      </c>
      <c r="G127" s="205" t="s">
        <v>147</v>
      </c>
      <c r="H127" s="205" t="s">
        <v>148</v>
      </c>
      <c r="I127" s="205" t="s">
        <v>149</v>
      </c>
      <c r="J127" s="205" t="s">
        <v>138</v>
      </c>
      <c r="K127" s="206" t="s">
        <v>150</v>
      </c>
      <c r="L127" s="207"/>
      <c r="M127" s="101" t="s">
        <v>1</v>
      </c>
      <c r="N127" s="102" t="s">
        <v>40</v>
      </c>
      <c r="O127" s="102" t="s">
        <v>151</v>
      </c>
      <c r="P127" s="102" t="s">
        <v>152</v>
      </c>
      <c r="Q127" s="102" t="s">
        <v>153</v>
      </c>
      <c r="R127" s="102" t="s">
        <v>154</v>
      </c>
      <c r="S127" s="102" t="s">
        <v>155</v>
      </c>
      <c r="T127" s="103" t="s">
        <v>156</v>
      </c>
      <c r="U127" s="202"/>
      <c r="V127" s="202"/>
      <c r="W127" s="202"/>
      <c r="X127" s="202"/>
      <c r="Y127" s="202"/>
      <c r="Z127" s="202"/>
      <c r="AA127" s="202"/>
      <c r="AB127" s="202"/>
      <c r="AC127" s="202"/>
      <c r="AD127" s="202"/>
      <c r="AE127" s="202"/>
    </row>
    <row r="128" s="2" customFormat="1" ht="22.8" customHeight="1">
      <c r="A128" s="39"/>
      <c r="B128" s="40"/>
      <c r="C128" s="108" t="s">
        <v>157</v>
      </c>
      <c r="D128" s="41"/>
      <c r="E128" s="41"/>
      <c r="F128" s="41"/>
      <c r="G128" s="41"/>
      <c r="H128" s="41"/>
      <c r="I128" s="41"/>
      <c r="J128" s="208">
        <f>BK128</f>
        <v>0</v>
      </c>
      <c r="K128" s="41"/>
      <c r="L128" s="45"/>
      <c r="M128" s="104"/>
      <c r="N128" s="209"/>
      <c r="O128" s="105"/>
      <c r="P128" s="210">
        <f>P129</f>
        <v>0</v>
      </c>
      <c r="Q128" s="105"/>
      <c r="R128" s="210">
        <f>R129</f>
        <v>125.57999999999998</v>
      </c>
      <c r="S128" s="105"/>
      <c r="T128" s="211">
        <f>T129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75</v>
      </c>
      <c r="AU128" s="18" t="s">
        <v>140</v>
      </c>
      <c r="BK128" s="212">
        <f>BK129</f>
        <v>0</v>
      </c>
    </row>
    <row r="129" s="12" customFormat="1" ht="25.92" customHeight="1">
      <c r="A129" s="12"/>
      <c r="B129" s="213"/>
      <c r="C129" s="214"/>
      <c r="D129" s="215" t="s">
        <v>75</v>
      </c>
      <c r="E129" s="216" t="s">
        <v>158</v>
      </c>
      <c r="F129" s="216" t="s">
        <v>159</v>
      </c>
      <c r="G129" s="214"/>
      <c r="H129" s="214"/>
      <c r="I129" s="217"/>
      <c r="J129" s="218">
        <f>BK129</f>
        <v>0</v>
      </c>
      <c r="K129" s="214"/>
      <c r="L129" s="219"/>
      <c r="M129" s="220"/>
      <c r="N129" s="221"/>
      <c r="O129" s="221"/>
      <c r="P129" s="222">
        <f>P130+P135+P152</f>
        <v>0</v>
      </c>
      <c r="Q129" s="221"/>
      <c r="R129" s="222">
        <f>R130+R135+R152</f>
        <v>125.57999999999998</v>
      </c>
      <c r="S129" s="221"/>
      <c r="T129" s="223">
        <f>T130+T135+T152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4" t="s">
        <v>83</v>
      </c>
      <c r="AT129" s="225" t="s">
        <v>75</v>
      </c>
      <c r="AU129" s="225" t="s">
        <v>76</v>
      </c>
      <c r="AY129" s="224" t="s">
        <v>160</v>
      </c>
      <c r="BK129" s="226">
        <f>BK130+BK135+BK152</f>
        <v>0</v>
      </c>
    </row>
    <row r="130" s="12" customFormat="1" ht="22.8" customHeight="1">
      <c r="A130" s="12"/>
      <c r="B130" s="213"/>
      <c r="C130" s="214"/>
      <c r="D130" s="215" t="s">
        <v>75</v>
      </c>
      <c r="E130" s="227" t="s">
        <v>83</v>
      </c>
      <c r="F130" s="227" t="s">
        <v>161</v>
      </c>
      <c r="G130" s="214"/>
      <c r="H130" s="214"/>
      <c r="I130" s="217"/>
      <c r="J130" s="228">
        <f>BK130</f>
        <v>0</v>
      </c>
      <c r="K130" s="214"/>
      <c r="L130" s="219"/>
      <c r="M130" s="220"/>
      <c r="N130" s="221"/>
      <c r="O130" s="221"/>
      <c r="P130" s="222">
        <f>SUM(P131:P134)</f>
        <v>0</v>
      </c>
      <c r="Q130" s="221"/>
      <c r="R130" s="222">
        <f>SUM(R131:R134)</f>
        <v>0</v>
      </c>
      <c r="S130" s="221"/>
      <c r="T130" s="223">
        <f>SUM(T131:T134)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4" t="s">
        <v>83</v>
      </c>
      <c r="AT130" s="225" t="s">
        <v>75</v>
      </c>
      <c r="AU130" s="225" t="s">
        <v>83</v>
      </c>
      <c r="AY130" s="224" t="s">
        <v>160</v>
      </c>
      <c r="BK130" s="226">
        <f>SUM(BK131:BK134)</f>
        <v>0</v>
      </c>
    </row>
    <row r="131" s="2" customFormat="1" ht="37.8" customHeight="1">
      <c r="A131" s="39"/>
      <c r="B131" s="40"/>
      <c r="C131" s="229" t="s">
        <v>83</v>
      </c>
      <c r="D131" s="229" t="s">
        <v>162</v>
      </c>
      <c r="E131" s="230" t="s">
        <v>451</v>
      </c>
      <c r="F131" s="231" t="s">
        <v>452</v>
      </c>
      <c r="G131" s="232" t="s">
        <v>118</v>
      </c>
      <c r="H131" s="233">
        <v>42</v>
      </c>
      <c r="I131" s="234"/>
      <c r="J131" s="235">
        <f>ROUND(I131*H131,2)</f>
        <v>0</v>
      </c>
      <c r="K131" s="231" t="s">
        <v>166</v>
      </c>
      <c r="L131" s="45"/>
      <c r="M131" s="236" t="s">
        <v>1</v>
      </c>
      <c r="N131" s="237" t="s">
        <v>41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167</v>
      </c>
      <c r="AT131" s="240" t="s">
        <v>162</v>
      </c>
      <c r="AU131" s="240" t="s">
        <v>85</v>
      </c>
      <c r="AY131" s="18" t="s">
        <v>160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83</v>
      </c>
      <c r="BK131" s="241">
        <f>ROUND(I131*H131,2)</f>
        <v>0</v>
      </c>
      <c r="BL131" s="18" t="s">
        <v>167</v>
      </c>
      <c r="BM131" s="240" t="s">
        <v>453</v>
      </c>
    </row>
    <row r="132" s="2" customFormat="1">
      <c r="A132" s="39"/>
      <c r="B132" s="40"/>
      <c r="C132" s="41"/>
      <c r="D132" s="244" t="s">
        <v>209</v>
      </c>
      <c r="E132" s="41"/>
      <c r="F132" s="285" t="s">
        <v>454</v>
      </c>
      <c r="G132" s="41"/>
      <c r="H132" s="41"/>
      <c r="I132" s="286"/>
      <c r="J132" s="41"/>
      <c r="K132" s="41"/>
      <c r="L132" s="45"/>
      <c r="M132" s="287"/>
      <c r="N132" s="288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209</v>
      </c>
      <c r="AU132" s="18" t="s">
        <v>85</v>
      </c>
    </row>
    <row r="133" s="13" customFormat="1">
      <c r="A133" s="13"/>
      <c r="B133" s="242"/>
      <c r="C133" s="243"/>
      <c r="D133" s="244" t="s">
        <v>169</v>
      </c>
      <c r="E133" s="245" t="s">
        <v>1</v>
      </c>
      <c r="F133" s="246" t="s">
        <v>455</v>
      </c>
      <c r="G133" s="243"/>
      <c r="H133" s="245" t="s">
        <v>1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2" t="s">
        <v>169</v>
      </c>
      <c r="AU133" s="252" t="s">
        <v>85</v>
      </c>
      <c r="AV133" s="13" t="s">
        <v>83</v>
      </c>
      <c r="AW133" s="13" t="s">
        <v>33</v>
      </c>
      <c r="AX133" s="13" t="s">
        <v>76</v>
      </c>
      <c r="AY133" s="252" t="s">
        <v>160</v>
      </c>
    </row>
    <row r="134" s="14" customFormat="1">
      <c r="A134" s="14"/>
      <c r="B134" s="253"/>
      <c r="C134" s="254"/>
      <c r="D134" s="244" t="s">
        <v>169</v>
      </c>
      <c r="E134" s="255" t="s">
        <v>1</v>
      </c>
      <c r="F134" s="256" t="s">
        <v>456</v>
      </c>
      <c r="G134" s="254"/>
      <c r="H134" s="257">
        <v>42</v>
      </c>
      <c r="I134" s="258"/>
      <c r="J134" s="254"/>
      <c r="K134" s="254"/>
      <c r="L134" s="259"/>
      <c r="M134" s="260"/>
      <c r="N134" s="261"/>
      <c r="O134" s="261"/>
      <c r="P134" s="261"/>
      <c r="Q134" s="261"/>
      <c r="R134" s="261"/>
      <c r="S134" s="261"/>
      <c r="T134" s="26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3" t="s">
        <v>169</v>
      </c>
      <c r="AU134" s="263" t="s">
        <v>85</v>
      </c>
      <c r="AV134" s="14" t="s">
        <v>85</v>
      </c>
      <c r="AW134" s="14" t="s">
        <v>33</v>
      </c>
      <c r="AX134" s="14" t="s">
        <v>83</v>
      </c>
      <c r="AY134" s="263" t="s">
        <v>160</v>
      </c>
    </row>
    <row r="135" s="12" customFormat="1" ht="22.8" customHeight="1">
      <c r="A135" s="12"/>
      <c r="B135" s="213"/>
      <c r="C135" s="214"/>
      <c r="D135" s="215" t="s">
        <v>75</v>
      </c>
      <c r="E135" s="227" t="s">
        <v>167</v>
      </c>
      <c r="F135" s="227" t="s">
        <v>402</v>
      </c>
      <c r="G135" s="214"/>
      <c r="H135" s="214"/>
      <c r="I135" s="217"/>
      <c r="J135" s="228">
        <f>BK135</f>
        <v>0</v>
      </c>
      <c r="K135" s="214"/>
      <c r="L135" s="219"/>
      <c r="M135" s="220"/>
      <c r="N135" s="221"/>
      <c r="O135" s="221"/>
      <c r="P135" s="222">
        <f>SUM(P136:P151)</f>
        <v>0</v>
      </c>
      <c r="Q135" s="221"/>
      <c r="R135" s="222">
        <f>SUM(R136:R151)</f>
        <v>125.57999999999998</v>
      </c>
      <c r="S135" s="221"/>
      <c r="T135" s="223">
        <f>SUM(T136:T151)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4" t="s">
        <v>83</v>
      </c>
      <c r="AT135" s="225" t="s">
        <v>75</v>
      </c>
      <c r="AU135" s="225" t="s">
        <v>83</v>
      </c>
      <c r="AY135" s="224" t="s">
        <v>160</v>
      </c>
      <c r="BK135" s="226">
        <f>SUM(BK136:BK151)</f>
        <v>0</v>
      </c>
    </row>
    <row r="136" s="2" customFormat="1" ht="37.8" customHeight="1">
      <c r="A136" s="39"/>
      <c r="B136" s="40"/>
      <c r="C136" s="229" t="s">
        <v>85</v>
      </c>
      <c r="D136" s="229" t="s">
        <v>162</v>
      </c>
      <c r="E136" s="230" t="s">
        <v>457</v>
      </c>
      <c r="F136" s="231" t="s">
        <v>458</v>
      </c>
      <c r="G136" s="232" t="s">
        <v>118</v>
      </c>
      <c r="H136" s="233">
        <v>7.2800000000000002</v>
      </c>
      <c r="I136" s="234"/>
      <c r="J136" s="235">
        <f>ROUND(I136*H136,2)</f>
        <v>0</v>
      </c>
      <c r="K136" s="231" t="s">
        <v>166</v>
      </c>
      <c r="L136" s="45"/>
      <c r="M136" s="236" t="s">
        <v>1</v>
      </c>
      <c r="N136" s="237" t="s">
        <v>41</v>
      </c>
      <c r="O136" s="92"/>
      <c r="P136" s="238">
        <f>O136*H136</f>
        <v>0</v>
      </c>
      <c r="Q136" s="238">
        <v>1.8899999999999999</v>
      </c>
      <c r="R136" s="238">
        <f>Q136*H136</f>
        <v>13.7592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167</v>
      </c>
      <c r="AT136" s="240" t="s">
        <v>162</v>
      </c>
      <c r="AU136" s="240" t="s">
        <v>85</v>
      </c>
      <c r="AY136" s="18" t="s">
        <v>160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83</v>
      </c>
      <c r="BK136" s="241">
        <f>ROUND(I136*H136,2)</f>
        <v>0</v>
      </c>
      <c r="BL136" s="18" t="s">
        <v>167</v>
      </c>
      <c r="BM136" s="240" t="s">
        <v>459</v>
      </c>
    </row>
    <row r="137" s="13" customFormat="1">
      <c r="A137" s="13"/>
      <c r="B137" s="242"/>
      <c r="C137" s="243"/>
      <c r="D137" s="244" t="s">
        <v>169</v>
      </c>
      <c r="E137" s="245" t="s">
        <v>1</v>
      </c>
      <c r="F137" s="246" t="s">
        <v>460</v>
      </c>
      <c r="G137" s="243"/>
      <c r="H137" s="245" t="s">
        <v>1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2" t="s">
        <v>169</v>
      </c>
      <c r="AU137" s="252" t="s">
        <v>85</v>
      </c>
      <c r="AV137" s="13" t="s">
        <v>83</v>
      </c>
      <c r="AW137" s="13" t="s">
        <v>33</v>
      </c>
      <c r="AX137" s="13" t="s">
        <v>76</v>
      </c>
      <c r="AY137" s="252" t="s">
        <v>160</v>
      </c>
    </row>
    <row r="138" s="14" customFormat="1">
      <c r="A138" s="14"/>
      <c r="B138" s="253"/>
      <c r="C138" s="254"/>
      <c r="D138" s="244" t="s">
        <v>169</v>
      </c>
      <c r="E138" s="255" t="s">
        <v>1</v>
      </c>
      <c r="F138" s="256" t="s">
        <v>461</v>
      </c>
      <c r="G138" s="254"/>
      <c r="H138" s="257">
        <v>7.2800000000000002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3" t="s">
        <v>169</v>
      </c>
      <c r="AU138" s="263" t="s">
        <v>85</v>
      </c>
      <c r="AV138" s="14" t="s">
        <v>85</v>
      </c>
      <c r="AW138" s="14" t="s">
        <v>33</v>
      </c>
      <c r="AX138" s="14" t="s">
        <v>83</v>
      </c>
      <c r="AY138" s="263" t="s">
        <v>160</v>
      </c>
    </row>
    <row r="139" s="2" customFormat="1" ht="37.8" customHeight="1">
      <c r="A139" s="39"/>
      <c r="B139" s="40"/>
      <c r="C139" s="229" t="s">
        <v>96</v>
      </c>
      <c r="D139" s="229" t="s">
        <v>162</v>
      </c>
      <c r="E139" s="230" t="s">
        <v>462</v>
      </c>
      <c r="F139" s="231" t="s">
        <v>463</v>
      </c>
      <c r="G139" s="232" t="s">
        <v>118</v>
      </c>
      <c r="H139" s="233">
        <v>56</v>
      </c>
      <c r="I139" s="234"/>
      <c r="J139" s="235">
        <f>ROUND(I139*H139,2)</f>
        <v>0</v>
      </c>
      <c r="K139" s="231" t="s">
        <v>166</v>
      </c>
      <c r="L139" s="45"/>
      <c r="M139" s="236" t="s">
        <v>1</v>
      </c>
      <c r="N139" s="237" t="s">
        <v>41</v>
      </c>
      <c r="O139" s="92"/>
      <c r="P139" s="238">
        <f>O139*H139</f>
        <v>0</v>
      </c>
      <c r="Q139" s="238">
        <v>1.9967999999999999</v>
      </c>
      <c r="R139" s="238">
        <f>Q139*H139</f>
        <v>111.82079999999999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167</v>
      </c>
      <c r="AT139" s="240" t="s">
        <v>162</v>
      </c>
      <c r="AU139" s="240" t="s">
        <v>85</v>
      </c>
      <c r="AY139" s="18" t="s">
        <v>160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83</v>
      </c>
      <c r="BK139" s="241">
        <f>ROUND(I139*H139,2)</f>
        <v>0</v>
      </c>
      <c r="BL139" s="18" t="s">
        <v>167</v>
      </c>
      <c r="BM139" s="240" t="s">
        <v>464</v>
      </c>
    </row>
    <row r="140" s="13" customFormat="1">
      <c r="A140" s="13"/>
      <c r="B140" s="242"/>
      <c r="C140" s="243"/>
      <c r="D140" s="244" t="s">
        <v>169</v>
      </c>
      <c r="E140" s="245" t="s">
        <v>1</v>
      </c>
      <c r="F140" s="246" t="s">
        <v>465</v>
      </c>
      <c r="G140" s="243"/>
      <c r="H140" s="245" t="s">
        <v>1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2" t="s">
        <v>169</v>
      </c>
      <c r="AU140" s="252" t="s">
        <v>85</v>
      </c>
      <c r="AV140" s="13" t="s">
        <v>83</v>
      </c>
      <c r="AW140" s="13" t="s">
        <v>33</v>
      </c>
      <c r="AX140" s="13" t="s">
        <v>76</v>
      </c>
      <c r="AY140" s="252" t="s">
        <v>160</v>
      </c>
    </row>
    <row r="141" s="14" customFormat="1">
      <c r="A141" s="14"/>
      <c r="B141" s="253"/>
      <c r="C141" s="254"/>
      <c r="D141" s="244" t="s">
        <v>169</v>
      </c>
      <c r="E141" s="255" t="s">
        <v>1</v>
      </c>
      <c r="F141" s="256" t="s">
        <v>466</v>
      </c>
      <c r="G141" s="254"/>
      <c r="H141" s="257">
        <v>56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3" t="s">
        <v>169</v>
      </c>
      <c r="AU141" s="263" t="s">
        <v>85</v>
      </c>
      <c r="AV141" s="14" t="s">
        <v>85</v>
      </c>
      <c r="AW141" s="14" t="s">
        <v>33</v>
      </c>
      <c r="AX141" s="14" t="s">
        <v>76</v>
      </c>
      <c r="AY141" s="263" t="s">
        <v>160</v>
      </c>
    </row>
    <row r="142" s="14" customFormat="1">
      <c r="A142" s="14"/>
      <c r="B142" s="253"/>
      <c r="C142" s="254"/>
      <c r="D142" s="244" t="s">
        <v>169</v>
      </c>
      <c r="E142" s="255" t="s">
        <v>1</v>
      </c>
      <c r="F142" s="256" t="s">
        <v>467</v>
      </c>
      <c r="G142" s="254"/>
      <c r="H142" s="257">
        <v>29.399999999999999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3" t="s">
        <v>169</v>
      </c>
      <c r="AU142" s="263" t="s">
        <v>85</v>
      </c>
      <c r="AV142" s="14" t="s">
        <v>85</v>
      </c>
      <c r="AW142" s="14" t="s">
        <v>33</v>
      </c>
      <c r="AX142" s="14" t="s">
        <v>76</v>
      </c>
      <c r="AY142" s="263" t="s">
        <v>160</v>
      </c>
    </row>
    <row r="143" s="13" customFormat="1">
      <c r="A143" s="13"/>
      <c r="B143" s="242"/>
      <c r="C143" s="243"/>
      <c r="D143" s="244" t="s">
        <v>169</v>
      </c>
      <c r="E143" s="245" t="s">
        <v>1</v>
      </c>
      <c r="F143" s="246" t="s">
        <v>468</v>
      </c>
      <c r="G143" s="243"/>
      <c r="H143" s="245" t="s">
        <v>1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2" t="s">
        <v>169</v>
      </c>
      <c r="AU143" s="252" t="s">
        <v>85</v>
      </c>
      <c r="AV143" s="13" t="s">
        <v>83</v>
      </c>
      <c r="AW143" s="13" t="s">
        <v>33</v>
      </c>
      <c r="AX143" s="13" t="s">
        <v>76</v>
      </c>
      <c r="AY143" s="252" t="s">
        <v>160</v>
      </c>
    </row>
    <row r="144" s="14" customFormat="1">
      <c r="A144" s="14"/>
      <c r="B144" s="253"/>
      <c r="C144" s="254"/>
      <c r="D144" s="244" t="s">
        <v>169</v>
      </c>
      <c r="E144" s="255" t="s">
        <v>1</v>
      </c>
      <c r="F144" s="256" t="s">
        <v>469</v>
      </c>
      <c r="G144" s="254"/>
      <c r="H144" s="257">
        <v>-29.399999999999999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3" t="s">
        <v>169</v>
      </c>
      <c r="AU144" s="263" t="s">
        <v>85</v>
      </c>
      <c r="AV144" s="14" t="s">
        <v>85</v>
      </c>
      <c r="AW144" s="14" t="s">
        <v>33</v>
      </c>
      <c r="AX144" s="14" t="s">
        <v>76</v>
      </c>
      <c r="AY144" s="263" t="s">
        <v>160</v>
      </c>
    </row>
    <row r="145" s="15" customFormat="1">
      <c r="A145" s="15"/>
      <c r="B145" s="264"/>
      <c r="C145" s="265"/>
      <c r="D145" s="244" t="s">
        <v>169</v>
      </c>
      <c r="E145" s="266" t="s">
        <v>1</v>
      </c>
      <c r="F145" s="267" t="s">
        <v>185</v>
      </c>
      <c r="G145" s="265"/>
      <c r="H145" s="268">
        <v>56</v>
      </c>
      <c r="I145" s="269"/>
      <c r="J145" s="265"/>
      <c r="K145" s="265"/>
      <c r="L145" s="270"/>
      <c r="M145" s="271"/>
      <c r="N145" s="272"/>
      <c r="O145" s="272"/>
      <c r="P145" s="272"/>
      <c r="Q145" s="272"/>
      <c r="R145" s="272"/>
      <c r="S145" s="272"/>
      <c r="T145" s="27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4" t="s">
        <v>169</v>
      </c>
      <c r="AU145" s="274" t="s">
        <v>85</v>
      </c>
      <c r="AV145" s="15" t="s">
        <v>167</v>
      </c>
      <c r="AW145" s="15" t="s">
        <v>33</v>
      </c>
      <c r="AX145" s="15" t="s">
        <v>83</v>
      </c>
      <c r="AY145" s="274" t="s">
        <v>160</v>
      </c>
    </row>
    <row r="146" s="2" customFormat="1" ht="37.8" customHeight="1">
      <c r="A146" s="39"/>
      <c r="B146" s="40"/>
      <c r="C146" s="229" t="s">
        <v>167</v>
      </c>
      <c r="D146" s="229" t="s">
        <v>162</v>
      </c>
      <c r="E146" s="230" t="s">
        <v>470</v>
      </c>
      <c r="F146" s="231" t="s">
        <v>463</v>
      </c>
      <c r="G146" s="232" t="s">
        <v>118</v>
      </c>
      <c r="H146" s="233">
        <v>29.399999999999999</v>
      </c>
      <c r="I146" s="234"/>
      <c r="J146" s="235">
        <f>ROUND(I146*H146,2)</f>
        <v>0</v>
      </c>
      <c r="K146" s="231" t="s">
        <v>1</v>
      </c>
      <c r="L146" s="45"/>
      <c r="M146" s="236" t="s">
        <v>1</v>
      </c>
      <c r="N146" s="237" t="s">
        <v>41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167</v>
      </c>
      <c r="AT146" s="240" t="s">
        <v>162</v>
      </c>
      <c r="AU146" s="240" t="s">
        <v>85</v>
      </c>
      <c r="AY146" s="18" t="s">
        <v>160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83</v>
      </c>
      <c r="BK146" s="241">
        <f>ROUND(I146*H146,2)</f>
        <v>0</v>
      </c>
      <c r="BL146" s="18" t="s">
        <v>167</v>
      </c>
      <c r="BM146" s="240" t="s">
        <v>471</v>
      </c>
    </row>
    <row r="147" s="2" customFormat="1">
      <c r="A147" s="39"/>
      <c r="B147" s="40"/>
      <c r="C147" s="41"/>
      <c r="D147" s="244" t="s">
        <v>209</v>
      </c>
      <c r="E147" s="41"/>
      <c r="F147" s="285" t="s">
        <v>472</v>
      </c>
      <c r="G147" s="41"/>
      <c r="H147" s="41"/>
      <c r="I147" s="286"/>
      <c r="J147" s="41"/>
      <c r="K147" s="41"/>
      <c r="L147" s="45"/>
      <c r="M147" s="287"/>
      <c r="N147" s="288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209</v>
      </c>
      <c r="AU147" s="18" t="s">
        <v>85</v>
      </c>
    </row>
    <row r="148" s="13" customFormat="1">
      <c r="A148" s="13"/>
      <c r="B148" s="242"/>
      <c r="C148" s="243"/>
      <c r="D148" s="244" t="s">
        <v>169</v>
      </c>
      <c r="E148" s="245" t="s">
        <v>1</v>
      </c>
      <c r="F148" s="246" t="s">
        <v>465</v>
      </c>
      <c r="G148" s="243"/>
      <c r="H148" s="245" t="s">
        <v>1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2" t="s">
        <v>169</v>
      </c>
      <c r="AU148" s="252" t="s">
        <v>85</v>
      </c>
      <c r="AV148" s="13" t="s">
        <v>83</v>
      </c>
      <c r="AW148" s="13" t="s">
        <v>33</v>
      </c>
      <c r="AX148" s="13" t="s">
        <v>76</v>
      </c>
      <c r="AY148" s="252" t="s">
        <v>160</v>
      </c>
    </row>
    <row r="149" s="14" customFormat="1">
      <c r="A149" s="14"/>
      <c r="B149" s="253"/>
      <c r="C149" s="254"/>
      <c r="D149" s="244" t="s">
        <v>169</v>
      </c>
      <c r="E149" s="255" t="s">
        <v>1</v>
      </c>
      <c r="F149" s="256" t="s">
        <v>473</v>
      </c>
      <c r="G149" s="254"/>
      <c r="H149" s="257">
        <v>29.399999999999999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3" t="s">
        <v>169</v>
      </c>
      <c r="AU149" s="263" t="s">
        <v>85</v>
      </c>
      <c r="AV149" s="14" t="s">
        <v>85</v>
      </c>
      <c r="AW149" s="14" t="s">
        <v>33</v>
      </c>
      <c r="AX149" s="14" t="s">
        <v>83</v>
      </c>
      <c r="AY149" s="263" t="s">
        <v>160</v>
      </c>
    </row>
    <row r="150" s="2" customFormat="1" ht="33" customHeight="1">
      <c r="A150" s="39"/>
      <c r="B150" s="40"/>
      <c r="C150" s="229" t="s">
        <v>186</v>
      </c>
      <c r="D150" s="229" t="s">
        <v>162</v>
      </c>
      <c r="E150" s="230" t="s">
        <v>474</v>
      </c>
      <c r="F150" s="231" t="s">
        <v>475</v>
      </c>
      <c r="G150" s="232" t="s">
        <v>130</v>
      </c>
      <c r="H150" s="233">
        <v>119</v>
      </c>
      <c r="I150" s="234"/>
      <c r="J150" s="235">
        <f>ROUND(I150*H150,2)</f>
        <v>0</v>
      </c>
      <c r="K150" s="231" t="s">
        <v>166</v>
      </c>
      <c r="L150" s="45"/>
      <c r="M150" s="236" t="s">
        <v>1</v>
      </c>
      <c r="N150" s="237" t="s">
        <v>41</v>
      </c>
      <c r="O150" s="92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167</v>
      </c>
      <c r="AT150" s="240" t="s">
        <v>162</v>
      </c>
      <c r="AU150" s="240" t="s">
        <v>85</v>
      </c>
      <c r="AY150" s="18" t="s">
        <v>160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83</v>
      </c>
      <c r="BK150" s="241">
        <f>ROUND(I150*H150,2)</f>
        <v>0</v>
      </c>
      <c r="BL150" s="18" t="s">
        <v>167</v>
      </c>
      <c r="BM150" s="240" t="s">
        <v>476</v>
      </c>
    </row>
    <row r="151" s="14" customFormat="1">
      <c r="A151" s="14"/>
      <c r="B151" s="253"/>
      <c r="C151" s="254"/>
      <c r="D151" s="244" t="s">
        <v>169</v>
      </c>
      <c r="E151" s="255" t="s">
        <v>1</v>
      </c>
      <c r="F151" s="256" t="s">
        <v>477</v>
      </c>
      <c r="G151" s="254"/>
      <c r="H151" s="257">
        <v>119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3" t="s">
        <v>169</v>
      </c>
      <c r="AU151" s="263" t="s">
        <v>85</v>
      </c>
      <c r="AV151" s="14" t="s">
        <v>85</v>
      </c>
      <c r="AW151" s="14" t="s">
        <v>33</v>
      </c>
      <c r="AX151" s="14" t="s">
        <v>83</v>
      </c>
      <c r="AY151" s="263" t="s">
        <v>160</v>
      </c>
    </row>
    <row r="152" s="12" customFormat="1" ht="22.8" customHeight="1">
      <c r="A152" s="12"/>
      <c r="B152" s="213"/>
      <c r="C152" s="214"/>
      <c r="D152" s="215" t="s">
        <v>75</v>
      </c>
      <c r="E152" s="227" t="s">
        <v>285</v>
      </c>
      <c r="F152" s="227" t="s">
        <v>286</v>
      </c>
      <c r="G152" s="214"/>
      <c r="H152" s="214"/>
      <c r="I152" s="217"/>
      <c r="J152" s="228">
        <f>BK152</f>
        <v>0</v>
      </c>
      <c r="K152" s="214"/>
      <c r="L152" s="219"/>
      <c r="M152" s="220"/>
      <c r="N152" s="221"/>
      <c r="O152" s="221"/>
      <c r="P152" s="222">
        <f>P153</f>
        <v>0</v>
      </c>
      <c r="Q152" s="221"/>
      <c r="R152" s="222">
        <f>R153</f>
        <v>0</v>
      </c>
      <c r="S152" s="221"/>
      <c r="T152" s="223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4" t="s">
        <v>83</v>
      </c>
      <c r="AT152" s="225" t="s">
        <v>75</v>
      </c>
      <c r="AU152" s="225" t="s">
        <v>83</v>
      </c>
      <c r="AY152" s="224" t="s">
        <v>160</v>
      </c>
      <c r="BK152" s="226">
        <f>BK153</f>
        <v>0</v>
      </c>
    </row>
    <row r="153" s="2" customFormat="1" ht="24.15" customHeight="1">
      <c r="A153" s="39"/>
      <c r="B153" s="40"/>
      <c r="C153" s="229" t="s">
        <v>194</v>
      </c>
      <c r="D153" s="229" t="s">
        <v>162</v>
      </c>
      <c r="E153" s="230" t="s">
        <v>287</v>
      </c>
      <c r="F153" s="231" t="s">
        <v>448</v>
      </c>
      <c r="G153" s="232" t="s">
        <v>260</v>
      </c>
      <c r="H153" s="233">
        <v>125.58</v>
      </c>
      <c r="I153" s="234"/>
      <c r="J153" s="235">
        <f>ROUND(I153*H153,2)</f>
        <v>0</v>
      </c>
      <c r="K153" s="231" t="s">
        <v>166</v>
      </c>
      <c r="L153" s="45"/>
      <c r="M153" s="300" t="s">
        <v>1</v>
      </c>
      <c r="N153" s="301" t="s">
        <v>41</v>
      </c>
      <c r="O153" s="302"/>
      <c r="P153" s="303">
        <f>O153*H153</f>
        <v>0</v>
      </c>
      <c r="Q153" s="303">
        <v>0</v>
      </c>
      <c r="R153" s="303">
        <f>Q153*H153</f>
        <v>0</v>
      </c>
      <c r="S153" s="303">
        <v>0</v>
      </c>
      <c r="T153" s="30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167</v>
      </c>
      <c r="AT153" s="240" t="s">
        <v>162</v>
      </c>
      <c r="AU153" s="240" t="s">
        <v>85</v>
      </c>
      <c r="AY153" s="18" t="s">
        <v>160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83</v>
      </c>
      <c r="BK153" s="241">
        <f>ROUND(I153*H153,2)</f>
        <v>0</v>
      </c>
      <c r="BL153" s="18" t="s">
        <v>167</v>
      </c>
      <c r="BM153" s="240" t="s">
        <v>478</v>
      </c>
    </row>
    <row r="154" s="2" customFormat="1" ht="6.96" customHeight="1">
      <c r="A154" s="39"/>
      <c r="B154" s="67"/>
      <c r="C154" s="68"/>
      <c r="D154" s="68"/>
      <c r="E154" s="68"/>
      <c r="F154" s="68"/>
      <c r="G154" s="68"/>
      <c r="H154" s="68"/>
      <c r="I154" s="68"/>
      <c r="J154" s="68"/>
      <c r="K154" s="68"/>
      <c r="L154" s="45"/>
      <c r="M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</row>
  </sheetData>
  <sheetProtection sheet="1" autoFilter="0" formatColumns="0" formatRows="0" objects="1" scenarios="1" spinCount="100000" saltValue="WmPuOONqSWE4CPHcNrDwa6abuOHAJ8LiwPsj8/Hs/1S7X/UkfcDDrvs2d2L4kLEgzLwbKV1CScHpX4sUK9C4QA==" hashValue="/0+TphNyMXiYRf4gRaCURWje4Do7a0twtE4vejy/LDX7dfCcVWmzzjfZQcpDej1AgCzYogwWp0rKPdCYKx8e8g==" algorithmName="SHA-512" password="CC35"/>
  <autoFilter ref="C127:K153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4:H114"/>
    <mergeCell ref="E118:H118"/>
    <mergeCell ref="E116:H116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  <c r="AZ2" s="148" t="s">
        <v>479</v>
      </c>
      <c r="BA2" s="148" t="s">
        <v>480</v>
      </c>
      <c r="BB2" s="148" t="s">
        <v>130</v>
      </c>
      <c r="BC2" s="148" t="s">
        <v>481</v>
      </c>
      <c r="BD2" s="148" t="s">
        <v>85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85</v>
      </c>
    </row>
    <row r="4" s="1" customFormat="1" ht="24.96" customHeight="1">
      <c r="B4" s="21"/>
      <c r="D4" s="151" t="s">
        <v>123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Lubina - Petřvald stupen_km_7,675</v>
      </c>
      <c r="F7" s="153"/>
      <c r="G7" s="153"/>
      <c r="H7" s="153"/>
      <c r="L7" s="21"/>
    </row>
    <row r="8">
      <c r="B8" s="21"/>
      <c r="D8" s="153" t="s">
        <v>132</v>
      </c>
      <c r="L8" s="21"/>
    </row>
    <row r="9" s="1" customFormat="1" ht="16.5" customHeight="1">
      <c r="B9" s="21"/>
      <c r="E9" s="154" t="s">
        <v>133</v>
      </c>
      <c r="F9" s="1"/>
      <c r="G9" s="1"/>
      <c r="H9" s="1"/>
      <c r="L9" s="21"/>
    </row>
    <row r="10" s="1" customFormat="1" ht="12" customHeight="1">
      <c r="B10" s="21"/>
      <c r="D10" s="153" t="s">
        <v>134</v>
      </c>
      <c r="L10" s="21"/>
    </row>
    <row r="11" s="2" customFormat="1" ht="16.5" customHeight="1">
      <c r="A11" s="39"/>
      <c r="B11" s="45"/>
      <c r="C11" s="39"/>
      <c r="D11" s="39"/>
      <c r="E11" s="165" t="s">
        <v>296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3" t="s">
        <v>297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5" t="s">
        <v>482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3" t="s">
        <v>18</v>
      </c>
      <c r="E15" s="39"/>
      <c r="F15" s="142" t="s">
        <v>1</v>
      </c>
      <c r="G15" s="39"/>
      <c r="H15" s="39"/>
      <c r="I15" s="153" t="s">
        <v>19</v>
      </c>
      <c r="J15" s="142" t="s">
        <v>20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3" t="s">
        <v>21</v>
      </c>
      <c r="E16" s="39"/>
      <c r="F16" s="142" t="s">
        <v>22</v>
      </c>
      <c r="G16" s="39"/>
      <c r="H16" s="39"/>
      <c r="I16" s="153" t="s">
        <v>23</v>
      </c>
      <c r="J16" s="156" t="str">
        <f>'Rekapitulace stavby'!AN8</f>
        <v>13. 6. 2022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3" t="s">
        <v>25</v>
      </c>
      <c r="E18" s="39"/>
      <c r="F18" s="39"/>
      <c r="G18" s="39"/>
      <c r="H18" s="39"/>
      <c r="I18" s="153" t="s">
        <v>26</v>
      </c>
      <c r="J18" s="142" t="str">
        <f>IF('Rekapitulace stavby'!AN10="","",'Rekapitulace stavby'!AN10)</f>
        <v/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tr">
        <f>IF('Rekapitulace stavby'!E11="","",'Rekapitulace stavby'!E11)</f>
        <v xml:space="preserve"> </v>
      </c>
      <c r="F19" s="39"/>
      <c r="G19" s="39"/>
      <c r="H19" s="39"/>
      <c r="I19" s="153" t="s">
        <v>28</v>
      </c>
      <c r="J19" s="142" t="str">
        <f>IF('Rekapitulace stavby'!AN11="","",'Rekapitulace stavby'!AN11)</f>
        <v/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3" t="s">
        <v>29</v>
      </c>
      <c r="E21" s="39"/>
      <c r="F21" s="39"/>
      <c r="G21" s="39"/>
      <c r="H21" s="39"/>
      <c r="I21" s="153" t="s">
        <v>26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3" t="s">
        <v>28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3" t="s">
        <v>31</v>
      </c>
      <c r="E24" s="39"/>
      <c r="F24" s="39"/>
      <c r="G24" s="39"/>
      <c r="H24" s="39"/>
      <c r="I24" s="153" t="s">
        <v>26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32</v>
      </c>
      <c r="F25" s="39"/>
      <c r="G25" s="39"/>
      <c r="H25" s="39"/>
      <c r="I25" s="153" t="s">
        <v>28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3" t="s">
        <v>34</v>
      </c>
      <c r="E27" s="39"/>
      <c r="F27" s="39"/>
      <c r="G27" s="39"/>
      <c r="H27" s="39"/>
      <c r="I27" s="153" t="s">
        <v>26</v>
      </c>
      <c r="J27" s="142" t="s">
        <v>1</v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">
        <v>32</v>
      </c>
      <c r="F28" s="39"/>
      <c r="G28" s="39"/>
      <c r="H28" s="39"/>
      <c r="I28" s="153" t="s">
        <v>28</v>
      </c>
      <c r="J28" s="142" t="s">
        <v>1</v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3" t="s">
        <v>35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7"/>
      <c r="B31" s="158"/>
      <c r="C31" s="157"/>
      <c r="D31" s="157"/>
      <c r="E31" s="159" t="s">
        <v>1</v>
      </c>
      <c r="F31" s="159"/>
      <c r="G31" s="159"/>
      <c r="H31" s="159"/>
      <c r="I31" s="157"/>
      <c r="J31" s="157"/>
      <c r="K31" s="157"/>
      <c r="L31" s="160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1"/>
      <c r="E33" s="161"/>
      <c r="F33" s="161"/>
      <c r="G33" s="161"/>
      <c r="H33" s="161"/>
      <c r="I33" s="161"/>
      <c r="J33" s="161"/>
      <c r="K33" s="16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2" t="s">
        <v>36</v>
      </c>
      <c r="E34" s="39"/>
      <c r="F34" s="39"/>
      <c r="G34" s="39"/>
      <c r="H34" s="39"/>
      <c r="I34" s="39"/>
      <c r="J34" s="163">
        <f>ROUND(J130,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1"/>
      <c r="E35" s="161"/>
      <c r="F35" s="161"/>
      <c r="G35" s="161"/>
      <c r="H35" s="161"/>
      <c r="I35" s="161"/>
      <c r="J35" s="161"/>
      <c r="K35" s="161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4" t="s">
        <v>38</v>
      </c>
      <c r="G36" s="39"/>
      <c r="H36" s="39"/>
      <c r="I36" s="164" t="s">
        <v>37</v>
      </c>
      <c r="J36" s="164" t="s">
        <v>39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5" t="s">
        <v>40</v>
      </c>
      <c r="E37" s="153" t="s">
        <v>41</v>
      </c>
      <c r="F37" s="166">
        <f>ROUND((SUM(BE130:BE159)),  2)</f>
        <v>0</v>
      </c>
      <c r="G37" s="39"/>
      <c r="H37" s="39"/>
      <c r="I37" s="167">
        <v>0.20999999999999999</v>
      </c>
      <c r="J37" s="166">
        <f>ROUND(((SUM(BE130:BE159))*I37),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3" t="s">
        <v>42</v>
      </c>
      <c r="F38" s="166">
        <f>ROUND((SUM(BF130:BF159)),  2)</f>
        <v>0</v>
      </c>
      <c r="G38" s="39"/>
      <c r="H38" s="39"/>
      <c r="I38" s="167">
        <v>0.14999999999999999</v>
      </c>
      <c r="J38" s="166">
        <f>ROUND(((SUM(BF130:BF159))*I38),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3" t="s">
        <v>43</v>
      </c>
      <c r="F39" s="166">
        <f>ROUND((SUM(BG130:BG159)),  2)</f>
        <v>0</v>
      </c>
      <c r="G39" s="39"/>
      <c r="H39" s="39"/>
      <c r="I39" s="167">
        <v>0.20999999999999999</v>
      </c>
      <c r="J39" s="166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3" t="s">
        <v>44</v>
      </c>
      <c r="F40" s="166">
        <f>ROUND((SUM(BH130:BH159)),  2)</f>
        <v>0</v>
      </c>
      <c r="G40" s="39"/>
      <c r="H40" s="39"/>
      <c r="I40" s="167">
        <v>0.14999999999999999</v>
      </c>
      <c r="J40" s="166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3" t="s">
        <v>45</v>
      </c>
      <c r="F41" s="166">
        <f>ROUND((SUM(BI130:BI159)),  2)</f>
        <v>0</v>
      </c>
      <c r="G41" s="39"/>
      <c r="H41" s="39"/>
      <c r="I41" s="167">
        <v>0</v>
      </c>
      <c r="J41" s="166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8"/>
      <c r="D43" s="169" t="s">
        <v>46</v>
      </c>
      <c r="E43" s="170"/>
      <c r="F43" s="170"/>
      <c r="G43" s="171" t="s">
        <v>47</v>
      </c>
      <c r="H43" s="172" t="s">
        <v>48</v>
      </c>
      <c r="I43" s="170"/>
      <c r="J43" s="173">
        <f>SUM(J34:J41)</f>
        <v>0</v>
      </c>
      <c r="K43" s="174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5" t="s">
        <v>49</v>
      </c>
      <c r="E50" s="176"/>
      <c r="F50" s="176"/>
      <c r="G50" s="175" t="s">
        <v>50</v>
      </c>
      <c r="H50" s="176"/>
      <c r="I50" s="176"/>
      <c r="J50" s="176"/>
      <c r="K50" s="17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7" t="s">
        <v>51</v>
      </c>
      <c r="E61" s="178"/>
      <c r="F61" s="179" t="s">
        <v>52</v>
      </c>
      <c r="G61" s="177" t="s">
        <v>51</v>
      </c>
      <c r="H61" s="178"/>
      <c r="I61" s="178"/>
      <c r="J61" s="180" t="s">
        <v>52</v>
      </c>
      <c r="K61" s="17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5" t="s">
        <v>53</v>
      </c>
      <c r="E65" s="181"/>
      <c r="F65" s="181"/>
      <c r="G65" s="175" t="s">
        <v>54</v>
      </c>
      <c r="H65" s="181"/>
      <c r="I65" s="181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7" t="s">
        <v>51</v>
      </c>
      <c r="E76" s="178"/>
      <c r="F76" s="179" t="s">
        <v>52</v>
      </c>
      <c r="G76" s="177" t="s">
        <v>51</v>
      </c>
      <c r="H76" s="178"/>
      <c r="I76" s="178"/>
      <c r="J76" s="180" t="s">
        <v>52</v>
      </c>
      <c r="K76" s="17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6" t="str">
        <f>E7</f>
        <v>Lubina - Petřvald stupen_km_7,675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132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6" t="s">
        <v>133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134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5" t="s">
        <v>296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297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SO-01.02.03 - vývar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21</v>
      </c>
      <c r="D93" s="41"/>
      <c r="E93" s="41"/>
      <c r="F93" s="28" t="str">
        <f>F16</f>
        <v>Petřvald</v>
      </c>
      <c r="G93" s="41"/>
      <c r="H93" s="41"/>
      <c r="I93" s="33" t="s">
        <v>23</v>
      </c>
      <c r="J93" s="80" t="str">
        <f>IF(J16="","",J16)</f>
        <v>13. 6. 2022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25</v>
      </c>
      <c r="D95" s="41"/>
      <c r="E95" s="41"/>
      <c r="F95" s="28" t="str">
        <f>E19</f>
        <v xml:space="preserve"> </v>
      </c>
      <c r="G95" s="41"/>
      <c r="H95" s="41"/>
      <c r="I95" s="33" t="s">
        <v>31</v>
      </c>
      <c r="J95" s="37" t="str">
        <f>E25</f>
        <v>Ing. Jiří Skalník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29</v>
      </c>
      <c r="D96" s="41"/>
      <c r="E96" s="41"/>
      <c r="F96" s="28" t="str">
        <f>IF(E22="","",E22)</f>
        <v>Vyplň údaj</v>
      </c>
      <c r="G96" s="41"/>
      <c r="H96" s="41"/>
      <c r="I96" s="33" t="s">
        <v>34</v>
      </c>
      <c r="J96" s="37" t="str">
        <f>E28</f>
        <v>Ing. Jiří Skalník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7" t="s">
        <v>137</v>
      </c>
      <c r="D98" s="188"/>
      <c r="E98" s="188"/>
      <c r="F98" s="188"/>
      <c r="G98" s="188"/>
      <c r="H98" s="188"/>
      <c r="I98" s="188"/>
      <c r="J98" s="189" t="s">
        <v>138</v>
      </c>
      <c r="K98" s="188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90" t="s">
        <v>139</v>
      </c>
      <c r="D100" s="41"/>
      <c r="E100" s="41"/>
      <c r="F100" s="41"/>
      <c r="G100" s="41"/>
      <c r="H100" s="41"/>
      <c r="I100" s="41"/>
      <c r="J100" s="111">
        <f>J130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140</v>
      </c>
    </row>
    <row r="101" s="9" customFormat="1" ht="24.96" customHeight="1">
      <c r="A101" s="9"/>
      <c r="B101" s="191"/>
      <c r="C101" s="192"/>
      <c r="D101" s="193" t="s">
        <v>141</v>
      </c>
      <c r="E101" s="194"/>
      <c r="F101" s="194"/>
      <c r="G101" s="194"/>
      <c r="H101" s="194"/>
      <c r="I101" s="194"/>
      <c r="J101" s="195">
        <f>J131</f>
        <v>0</v>
      </c>
      <c r="K101" s="192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7"/>
      <c r="C102" s="134"/>
      <c r="D102" s="198" t="s">
        <v>300</v>
      </c>
      <c r="E102" s="199"/>
      <c r="F102" s="199"/>
      <c r="G102" s="199"/>
      <c r="H102" s="199"/>
      <c r="I102" s="199"/>
      <c r="J102" s="200">
        <f>J132</f>
        <v>0</v>
      </c>
      <c r="K102" s="134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34"/>
      <c r="D103" s="198" t="s">
        <v>483</v>
      </c>
      <c r="E103" s="199"/>
      <c r="F103" s="199"/>
      <c r="G103" s="199"/>
      <c r="H103" s="199"/>
      <c r="I103" s="199"/>
      <c r="J103" s="200">
        <f>J146</f>
        <v>0</v>
      </c>
      <c r="K103" s="134"/>
      <c r="L103" s="20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34"/>
      <c r="D104" s="198" t="s">
        <v>301</v>
      </c>
      <c r="E104" s="199"/>
      <c r="F104" s="199"/>
      <c r="G104" s="199"/>
      <c r="H104" s="199"/>
      <c r="I104" s="199"/>
      <c r="J104" s="200">
        <f>J148</f>
        <v>0</v>
      </c>
      <c r="K104" s="134"/>
      <c r="L104" s="20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34"/>
      <c r="D105" s="198" t="s">
        <v>302</v>
      </c>
      <c r="E105" s="199"/>
      <c r="F105" s="199"/>
      <c r="G105" s="199"/>
      <c r="H105" s="199"/>
      <c r="I105" s="199"/>
      <c r="J105" s="200">
        <f>J152</f>
        <v>0</v>
      </c>
      <c r="K105" s="134"/>
      <c r="L105" s="20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34"/>
      <c r="D106" s="198" t="s">
        <v>144</v>
      </c>
      <c r="E106" s="199"/>
      <c r="F106" s="199"/>
      <c r="G106" s="199"/>
      <c r="H106" s="199"/>
      <c r="I106" s="199"/>
      <c r="J106" s="200">
        <f>J158</f>
        <v>0</v>
      </c>
      <c r="K106" s="134"/>
      <c r="L106" s="20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145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86" t="str">
        <f>E7</f>
        <v>Lubina - Petřvald stupen_km_7,675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" customFormat="1" ht="12" customHeight="1">
      <c r="B117" s="22"/>
      <c r="C117" s="33" t="s">
        <v>132</v>
      </c>
      <c r="D117" s="23"/>
      <c r="E117" s="23"/>
      <c r="F117" s="23"/>
      <c r="G117" s="23"/>
      <c r="H117" s="23"/>
      <c r="I117" s="23"/>
      <c r="J117" s="23"/>
      <c r="K117" s="23"/>
      <c r="L117" s="21"/>
    </row>
    <row r="118" s="1" customFormat="1" ht="16.5" customHeight="1">
      <c r="B118" s="22"/>
      <c r="C118" s="23"/>
      <c r="D118" s="23"/>
      <c r="E118" s="186" t="s">
        <v>133</v>
      </c>
      <c r="F118" s="23"/>
      <c r="G118" s="23"/>
      <c r="H118" s="23"/>
      <c r="I118" s="23"/>
      <c r="J118" s="23"/>
      <c r="K118" s="23"/>
      <c r="L118" s="21"/>
    </row>
    <row r="119" s="1" customFormat="1" ht="12" customHeight="1">
      <c r="B119" s="22"/>
      <c r="C119" s="33" t="s">
        <v>134</v>
      </c>
      <c r="D119" s="23"/>
      <c r="E119" s="23"/>
      <c r="F119" s="23"/>
      <c r="G119" s="23"/>
      <c r="H119" s="23"/>
      <c r="I119" s="23"/>
      <c r="J119" s="23"/>
      <c r="K119" s="23"/>
      <c r="L119" s="21"/>
    </row>
    <row r="120" s="2" customFormat="1" ht="16.5" customHeight="1">
      <c r="A120" s="39"/>
      <c r="B120" s="40"/>
      <c r="C120" s="41"/>
      <c r="D120" s="41"/>
      <c r="E120" s="305" t="s">
        <v>296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297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E13</f>
        <v>SO-01.02.03 - vývar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21</v>
      </c>
      <c r="D124" s="41"/>
      <c r="E124" s="41"/>
      <c r="F124" s="28" t="str">
        <f>F16</f>
        <v>Petřvald</v>
      </c>
      <c r="G124" s="41"/>
      <c r="H124" s="41"/>
      <c r="I124" s="33" t="s">
        <v>23</v>
      </c>
      <c r="J124" s="80" t="str">
        <f>IF(J16="","",J16)</f>
        <v>13. 6. 2022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25</v>
      </c>
      <c r="D126" s="41"/>
      <c r="E126" s="41"/>
      <c r="F126" s="28" t="str">
        <f>E19</f>
        <v xml:space="preserve"> </v>
      </c>
      <c r="G126" s="41"/>
      <c r="H126" s="41"/>
      <c r="I126" s="33" t="s">
        <v>31</v>
      </c>
      <c r="J126" s="37" t="str">
        <f>E25</f>
        <v>Ing. Jiří Skalník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29</v>
      </c>
      <c r="D127" s="41"/>
      <c r="E127" s="41"/>
      <c r="F127" s="28" t="str">
        <f>IF(E22="","",E22)</f>
        <v>Vyplň údaj</v>
      </c>
      <c r="G127" s="41"/>
      <c r="H127" s="41"/>
      <c r="I127" s="33" t="s">
        <v>34</v>
      </c>
      <c r="J127" s="37" t="str">
        <f>E28</f>
        <v>Ing. Jiří Skalník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202"/>
      <c r="B129" s="203"/>
      <c r="C129" s="204" t="s">
        <v>146</v>
      </c>
      <c r="D129" s="205" t="s">
        <v>61</v>
      </c>
      <c r="E129" s="205" t="s">
        <v>57</v>
      </c>
      <c r="F129" s="205" t="s">
        <v>58</v>
      </c>
      <c r="G129" s="205" t="s">
        <v>147</v>
      </c>
      <c r="H129" s="205" t="s">
        <v>148</v>
      </c>
      <c r="I129" s="205" t="s">
        <v>149</v>
      </c>
      <c r="J129" s="205" t="s">
        <v>138</v>
      </c>
      <c r="K129" s="206" t="s">
        <v>150</v>
      </c>
      <c r="L129" s="207"/>
      <c r="M129" s="101" t="s">
        <v>1</v>
      </c>
      <c r="N129" s="102" t="s">
        <v>40</v>
      </c>
      <c r="O129" s="102" t="s">
        <v>151</v>
      </c>
      <c r="P129" s="102" t="s">
        <v>152</v>
      </c>
      <c r="Q129" s="102" t="s">
        <v>153</v>
      </c>
      <c r="R129" s="102" t="s">
        <v>154</v>
      </c>
      <c r="S129" s="102" t="s">
        <v>155</v>
      </c>
      <c r="T129" s="103" t="s">
        <v>156</v>
      </c>
      <c r="U129" s="202"/>
      <c r="V129" s="202"/>
      <c r="W129" s="202"/>
      <c r="X129" s="202"/>
      <c r="Y129" s="202"/>
      <c r="Z129" s="202"/>
      <c r="AA129" s="202"/>
      <c r="AB129" s="202"/>
      <c r="AC129" s="202"/>
      <c r="AD129" s="202"/>
      <c r="AE129" s="202"/>
    </row>
    <row r="130" s="2" customFormat="1" ht="22.8" customHeight="1">
      <c r="A130" s="39"/>
      <c r="B130" s="40"/>
      <c r="C130" s="108" t="s">
        <v>157</v>
      </c>
      <c r="D130" s="41"/>
      <c r="E130" s="41"/>
      <c r="F130" s="41"/>
      <c r="G130" s="41"/>
      <c r="H130" s="41"/>
      <c r="I130" s="41"/>
      <c r="J130" s="208">
        <f>BK130</f>
        <v>0</v>
      </c>
      <c r="K130" s="41"/>
      <c r="L130" s="45"/>
      <c r="M130" s="104"/>
      <c r="N130" s="209"/>
      <c r="O130" s="105"/>
      <c r="P130" s="210">
        <f>P131</f>
        <v>0</v>
      </c>
      <c r="Q130" s="105"/>
      <c r="R130" s="210">
        <f>R131</f>
        <v>91.672960000000018</v>
      </c>
      <c r="S130" s="105"/>
      <c r="T130" s="211">
        <f>T131</f>
        <v>3.9599999999999995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75</v>
      </c>
      <c r="AU130" s="18" t="s">
        <v>140</v>
      </c>
      <c r="BK130" s="212">
        <f>BK131</f>
        <v>0</v>
      </c>
    </row>
    <row r="131" s="12" customFormat="1" ht="25.92" customHeight="1">
      <c r="A131" s="12"/>
      <c r="B131" s="213"/>
      <c r="C131" s="214"/>
      <c r="D131" s="215" t="s">
        <v>75</v>
      </c>
      <c r="E131" s="216" t="s">
        <v>158</v>
      </c>
      <c r="F131" s="216" t="s">
        <v>159</v>
      </c>
      <c r="G131" s="214"/>
      <c r="H131" s="214"/>
      <c r="I131" s="217"/>
      <c r="J131" s="218">
        <f>BK131</f>
        <v>0</v>
      </c>
      <c r="K131" s="214"/>
      <c r="L131" s="219"/>
      <c r="M131" s="220"/>
      <c r="N131" s="221"/>
      <c r="O131" s="221"/>
      <c r="P131" s="222">
        <f>P132+P146+P148+P152+P158</f>
        <v>0</v>
      </c>
      <c r="Q131" s="221"/>
      <c r="R131" s="222">
        <f>R132+R146+R148+R152+R158</f>
        <v>91.672960000000018</v>
      </c>
      <c r="S131" s="221"/>
      <c r="T131" s="223">
        <f>T132+T146+T148+T152+T158</f>
        <v>3.9599999999999995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4" t="s">
        <v>83</v>
      </c>
      <c r="AT131" s="225" t="s">
        <v>75</v>
      </c>
      <c r="AU131" s="225" t="s">
        <v>76</v>
      </c>
      <c r="AY131" s="224" t="s">
        <v>160</v>
      </c>
      <c r="BK131" s="226">
        <f>BK132+BK146+BK148+BK152+BK158</f>
        <v>0</v>
      </c>
    </row>
    <row r="132" s="12" customFormat="1" ht="22.8" customHeight="1">
      <c r="A132" s="12"/>
      <c r="B132" s="213"/>
      <c r="C132" s="214"/>
      <c r="D132" s="215" t="s">
        <v>75</v>
      </c>
      <c r="E132" s="227" t="s">
        <v>167</v>
      </c>
      <c r="F132" s="227" t="s">
        <v>402</v>
      </c>
      <c r="G132" s="214"/>
      <c r="H132" s="214"/>
      <c r="I132" s="217"/>
      <c r="J132" s="228">
        <f>BK132</f>
        <v>0</v>
      </c>
      <c r="K132" s="214"/>
      <c r="L132" s="219"/>
      <c r="M132" s="220"/>
      <c r="N132" s="221"/>
      <c r="O132" s="221"/>
      <c r="P132" s="222">
        <f>SUM(P133:P145)</f>
        <v>0</v>
      </c>
      <c r="Q132" s="221"/>
      <c r="R132" s="222">
        <f>SUM(R133:R145)</f>
        <v>79.559760000000011</v>
      </c>
      <c r="S132" s="221"/>
      <c r="T132" s="223">
        <f>SUM(T133:T145)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4" t="s">
        <v>83</v>
      </c>
      <c r="AT132" s="225" t="s">
        <v>75</v>
      </c>
      <c r="AU132" s="225" t="s">
        <v>83</v>
      </c>
      <c r="AY132" s="224" t="s">
        <v>160</v>
      </c>
      <c r="BK132" s="226">
        <f>SUM(BK133:BK145)</f>
        <v>0</v>
      </c>
    </row>
    <row r="133" s="2" customFormat="1" ht="37.8" customHeight="1">
      <c r="A133" s="39"/>
      <c r="B133" s="40"/>
      <c r="C133" s="229" t="s">
        <v>83</v>
      </c>
      <c r="D133" s="229" t="s">
        <v>162</v>
      </c>
      <c r="E133" s="230" t="s">
        <v>484</v>
      </c>
      <c r="F133" s="231" t="s">
        <v>485</v>
      </c>
      <c r="G133" s="232" t="s">
        <v>130</v>
      </c>
      <c r="H133" s="233">
        <v>42</v>
      </c>
      <c r="I133" s="234"/>
      <c r="J133" s="235">
        <f>ROUND(I133*H133,2)</f>
        <v>0</v>
      </c>
      <c r="K133" s="231" t="s">
        <v>166</v>
      </c>
      <c r="L133" s="45"/>
      <c r="M133" s="236" t="s">
        <v>1</v>
      </c>
      <c r="N133" s="237" t="s">
        <v>41</v>
      </c>
      <c r="O133" s="92"/>
      <c r="P133" s="238">
        <f>O133*H133</f>
        <v>0</v>
      </c>
      <c r="Q133" s="238">
        <v>0.64293</v>
      </c>
      <c r="R133" s="238">
        <f>Q133*H133</f>
        <v>27.003060000000001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167</v>
      </c>
      <c r="AT133" s="240" t="s">
        <v>162</v>
      </c>
      <c r="AU133" s="240" t="s">
        <v>85</v>
      </c>
      <c r="AY133" s="18" t="s">
        <v>160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83</v>
      </c>
      <c r="BK133" s="241">
        <f>ROUND(I133*H133,2)</f>
        <v>0</v>
      </c>
      <c r="BL133" s="18" t="s">
        <v>167</v>
      </c>
      <c r="BM133" s="240" t="s">
        <v>486</v>
      </c>
    </row>
    <row r="134" s="13" customFormat="1">
      <c r="A134" s="13"/>
      <c r="B134" s="242"/>
      <c r="C134" s="243"/>
      <c r="D134" s="244" t="s">
        <v>169</v>
      </c>
      <c r="E134" s="245" t="s">
        <v>1</v>
      </c>
      <c r="F134" s="246" t="s">
        <v>487</v>
      </c>
      <c r="G134" s="243"/>
      <c r="H134" s="245" t="s">
        <v>1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2" t="s">
        <v>169</v>
      </c>
      <c r="AU134" s="252" t="s">
        <v>85</v>
      </c>
      <c r="AV134" s="13" t="s">
        <v>83</v>
      </c>
      <c r="AW134" s="13" t="s">
        <v>33</v>
      </c>
      <c r="AX134" s="13" t="s">
        <v>76</v>
      </c>
      <c r="AY134" s="252" t="s">
        <v>160</v>
      </c>
    </row>
    <row r="135" s="14" customFormat="1">
      <c r="A135" s="14"/>
      <c r="B135" s="253"/>
      <c r="C135" s="254"/>
      <c r="D135" s="244" t="s">
        <v>169</v>
      </c>
      <c r="E135" s="255" t="s">
        <v>1</v>
      </c>
      <c r="F135" s="256" t="s">
        <v>479</v>
      </c>
      <c r="G135" s="254"/>
      <c r="H135" s="257">
        <v>42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3" t="s">
        <v>169</v>
      </c>
      <c r="AU135" s="263" t="s">
        <v>85</v>
      </c>
      <c r="AV135" s="14" t="s">
        <v>85</v>
      </c>
      <c r="AW135" s="14" t="s">
        <v>33</v>
      </c>
      <c r="AX135" s="14" t="s">
        <v>83</v>
      </c>
      <c r="AY135" s="263" t="s">
        <v>160</v>
      </c>
    </row>
    <row r="136" s="2" customFormat="1" ht="49.05" customHeight="1">
      <c r="A136" s="39"/>
      <c r="B136" s="40"/>
      <c r="C136" s="229" t="s">
        <v>85</v>
      </c>
      <c r="D136" s="229" t="s">
        <v>162</v>
      </c>
      <c r="E136" s="230" t="s">
        <v>488</v>
      </c>
      <c r="F136" s="231" t="s">
        <v>489</v>
      </c>
      <c r="G136" s="232" t="s">
        <v>130</v>
      </c>
      <c r="H136" s="233">
        <v>126</v>
      </c>
      <c r="I136" s="234"/>
      <c r="J136" s="235">
        <f>ROUND(I136*H136,2)</f>
        <v>0</v>
      </c>
      <c r="K136" s="231" t="s">
        <v>166</v>
      </c>
      <c r="L136" s="45"/>
      <c r="M136" s="236" t="s">
        <v>1</v>
      </c>
      <c r="N136" s="237" t="s">
        <v>41</v>
      </c>
      <c r="O136" s="92"/>
      <c r="P136" s="238">
        <f>O136*H136</f>
        <v>0</v>
      </c>
      <c r="Q136" s="238">
        <v>0.049549999999999997</v>
      </c>
      <c r="R136" s="238">
        <f>Q136*H136</f>
        <v>6.2432999999999996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167</v>
      </c>
      <c r="AT136" s="240" t="s">
        <v>162</v>
      </c>
      <c r="AU136" s="240" t="s">
        <v>85</v>
      </c>
      <c r="AY136" s="18" t="s">
        <v>160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83</v>
      </c>
      <c r="BK136" s="241">
        <f>ROUND(I136*H136,2)</f>
        <v>0</v>
      </c>
      <c r="BL136" s="18" t="s">
        <v>167</v>
      </c>
      <c r="BM136" s="240" t="s">
        <v>490</v>
      </c>
    </row>
    <row r="137" s="13" customFormat="1">
      <c r="A137" s="13"/>
      <c r="B137" s="242"/>
      <c r="C137" s="243"/>
      <c r="D137" s="244" t="s">
        <v>169</v>
      </c>
      <c r="E137" s="245" t="s">
        <v>1</v>
      </c>
      <c r="F137" s="246" t="s">
        <v>491</v>
      </c>
      <c r="G137" s="243"/>
      <c r="H137" s="245" t="s">
        <v>1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2" t="s">
        <v>169</v>
      </c>
      <c r="AU137" s="252" t="s">
        <v>85</v>
      </c>
      <c r="AV137" s="13" t="s">
        <v>83</v>
      </c>
      <c r="AW137" s="13" t="s">
        <v>33</v>
      </c>
      <c r="AX137" s="13" t="s">
        <v>76</v>
      </c>
      <c r="AY137" s="252" t="s">
        <v>160</v>
      </c>
    </row>
    <row r="138" s="14" customFormat="1">
      <c r="A138" s="14"/>
      <c r="B138" s="253"/>
      <c r="C138" s="254"/>
      <c r="D138" s="244" t="s">
        <v>169</v>
      </c>
      <c r="E138" s="255" t="s">
        <v>1</v>
      </c>
      <c r="F138" s="256" t="s">
        <v>492</v>
      </c>
      <c r="G138" s="254"/>
      <c r="H138" s="257">
        <v>126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3" t="s">
        <v>169</v>
      </c>
      <c r="AU138" s="263" t="s">
        <v>85</v>
      </c>
      <c r="AV138" s="14" t="s">
        <v>85</v>
      </c>
      <c r="AW138" s="14" t="s">
        <v>33</v>
      </c>
      <c r="AX138" s="14" t="s">
        <v>83</v>
      </c>
      <c r="AY138" s="263" t="s">
        <v>160</v>
      </c>
    </row>
    <row r="139" s="2" customFormat="1" ht="62.7" customHeight="1">
      <c r="A139" s="39"/>
      <c r="B139" s="40"/>
      <c r="C139" s="229" t="s">
        <v>96</v>
      </c>
      <c r="D139" s="229" t="s">
        <v>162</v>
      </c>
      <c r="E139" s="230" t="s">
        <v>493</v>
      </c>
      <c r="F139" s="231" t="s">
        <v>494</v>
      </c>
      <c r="G139" s="232" t="s">
        <v>130</v>
      </c>
      <c r="H139" s="233">
        <v>42</v>
      </c>
      <c r="I139" s="234"/>
      <c r="J139" s="235">
        <f>ROUND(I139*H139,2)</f>
        <v>0</v>
      </c>
      <c r="K139" s="231" t="s">
        <v>166</v>
      </c>
      <c r="L139" s="45"/>
      <c r="M139" s="236" t="s">
        <v>1</v>
      </c>
      <c r="N139" s="237" t="s">
        <v>41</v>
      </c>
      <c r="O139" s="92"/>
      <c r="P139" s="238">
        <f>O139*H139</f>
        <v>0</v>
      </c>
      <c r="Q139" s="238">
        <v>1.1027</v>
      </c>
      <c r="R139" s="238">
        <f>Q139*H139</f>
        <v>46.313400000000001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167</v>
      </c>
      <c r="AT139" s="240" t="s">
        <v>162</v>
      </c>
      <c r="AU139" s="240" t="s">
        <v>85</v>
      </c>
      <c r="AY139" s="18" t="s">
        <v>160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83</v>
      </c>
      <c r="BK139" s="241">
        <f>ROUND(I139*H139,2)</f>
        <v>0</v>
      </c>
      <c r="BL139" s="18" t="s">
        <v>167</v>
      </c>
      <c r="BM139" s="240" t="s">
        <v>495</v>
      </c>
    </row>
    <row r="140" s="13" customFormat="1">
      <c r="A140" s="13"/>
      <c r="B140" s="242"/>
      <c r="C140" s="243"/>
      <c r="D140" s="244" t="s">
        <v>169</v>
      </c>
      <c r="E140" s="245" t="s">
        <v>1</v>
      </c>
      <c r="F140" s="246" t="s">
        <v>496</v>
      </c>
      <c r="G140" s="243"/>
      <c r="H140" s="245" t="s">
        <v>1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2" t="s">
        <v>169</v>
      </c>
      <c r="AU140" s="252" t="s">
        <v>85</v>
      </c>
      <c r="AV140" s="13" t="s">
        <v>83</v>
      </c>
      <c r="AW140" s="13" t="s">
        <v>33</v>
      </c>
      <c r="AX140" s="13" t="s">
        <v>76</v>
      </c>
      <c r="AY140" s="252" t="s">
        <v>160</v>
      </c>
    </row>
    <row r="141" s="13" customFormat="1">
      <c r="A141" s="13"/>
      <c r="B141" s="242"/>
      <c r="C141" s="243"/>
      <c r="D141" s="244" t="s">
        <v>169</v>
      </c>
      <c r="E141" s="245" t="s">
        <v>1</v>
      </c>
      <c r="F141" s="246" t="s">
        <v>497</v>
      </c>
      <c r="G141" s="243"/>
      <c r="H141" s="245" t="s">
        <v>1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2" t="s">
        <v>169</v>
      </c>
      <c r="AU141" s="252" t="s">
        <v>85</v>
      </c>
      <c r="AV141" s="13" t="s">
        <v>83</v>
      </c>
      <c r="AW141" s="13" t="s">
        <v>33</v>
      </c>
      <c r="AX141" s="13" t="s">
        <v>76</v>
      </c>
      <c r="AY141" s="252" t="s">
        <v>160</v>
      </c>
    </row>
    <row r="142" s="14" customFormat="1">
      <c r="A142" s="14"/>
      <c r="B142" s="253"/>
      <c r="C142" s="254"/>
      <c r="D142" s="244" t="s">
        <v>169</v>
      </c>
      <c r="E142" s="255" t="s">
        <v>1</v>
      </c>
      <c r="F142" s="256" t="s">
        <v>498</v>
      </c>
      <c r="G142" s="254"/>
      <c r="H142" s="257">
        <v>33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3" t="s">
        <v>169</v>
      </c>
      <c r="AU142" s="263" t="s">
        <v>85</v>
      </c>
      <c r="AV142" s="14" t="s">
        <v>85</v>
      </c>
      <c r="AW142" s="14" t="s">
        <v>33</v>
      </c>
      <c r="AX142" s="14" t="s">
        <v>76</v>
      </c>
      <c r="AY142" s="263" t="s">
        <v>160</v>
      </c>
    </row>
    <row r="143" s="13" customFormat="1">
      <c r="A143" s="13"/>
      <c r="B143" s="242"/>
      <c r="C143" s="243"/>
      <c r="D143" s="244" t="s">
        <v>169</v>
      </c>
      <c r="E143" s="245" t="s">
        <v>1</v>
      </c>
      <c r="F143" s="246" t="s">
        <v>499</v>
      </c>
      <c r="G143" s="243"/>
      <c r="H143" s="245" t="s">
        <v>1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2" t="s">
        <v>169</v>
      </c>
      <c r="AU143" s="252" t="s">
        <v>85</v>
      </c>
      <c r="AV143" s="13" t="s">
        <v>83</v>
      </c>
      <c r="AW143" s="13" t="s">
        <v>33</v>
      </c>
      <c r="AX143" s="13" t="s">
        <v>76</v>
      </c>
      <c r="AY143" s="252" t="s">
        <v>160</v>
      </c>
    </row>
    <row r="144" s="14" customFormat="1">
      <c r="A144" s="14"/>
      <c r="B144" s="253"/>
      <c r="C144" s="254"/>
      <c r="D144" s="244" t="s">
        <v>169</v>
      </c>
      <c r="E144" s="255" t="s">
        <v>1</v>
      </c>
      <c r="F144" s="256" t="s">
        <v>500</v>
      </c>
      <c r="G144" s="254"/>
      <c r="H144" s="257">
        <v>9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3" t="s">
        <v>169</v>
      </c>
      <c r="AU144" s="263" t="s">
        <v>85</v>
      </c>
      <c r="AV144" s="14" t="s">
        <v>85</v>
      </c>
      <c r="AW144" s="14" t="s">
        <v>33</v>
      </c>
      <c r="AX144" s="14" t="s">
        <v>76</v>
      </c>
      <c r="AY144" s="263" t="s">
        <v>160</v>
      </c>
    </row>
    <row r="145" s="15" customFormat="1">
      <c r="A145" s="15"/>
      <c r="B145" s="264"/>
      <c r="C145" s="265"/>
      <c r="D145" s="244" t="s">
        <v>169</v>
      </c>
      <c r="E145" s="266" t="s">
        <v>479</v>
      </c>
      <c r="F145" s="267" t="s">
        <v>185</v>
      </c>
      <c r="G145" s="265"/>
      <c r="H145" s="268">
        <v>42</v>
      </c>
      <c r="I145" s="269"/>
      <c r="J145" s="265"/>
      <c r="K145" s="265"/>
      <c r="L145" s="270"/>
      <c r="M145" s="271"/>
      <c r="N145" s="272"/>
      <c r="O145" s="272"/>
      <c r="P145" s="272"/>
      <c r="Q145" s="272"/>
      <c r="R145" s="272"/>
      <c r="S145" s="272"/>
      <c r="T145" s="27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4" t="s">
        <v>169</v>
      </c>
      <c r="AU145" s="274" t="s">
        <v>85</v>
      </c>
      <c r="AV145" s="15" t="s">
        <v>167</v>
      </c>
      <c r="AW145" s="15" t="s">
        <v>33</v>
      </c>
      <c r="AX145" s="15" t="s">
        <v>83</v>
      </c>
      <c r="AY145" s="274" t="s">
        <v>160</v>
      </c>
    </row>
    <row r="146" s="12" customFormat="1" ht="22.8" customHeight="1">
      <c r="A146" s="12"/>
      <c r="B146" s="213"/>
      <c r="C146" s="214"/>
      <c r="D146" s="215" t="s">
        <v>75</v>
      </c>
      <c r="E146" s="227" t="s">
        <v>194</v>
      </c>
      <c r="F146" s="227" t="s">
        <v>501</v>
      </c>
      <c r="G146" s="214"/>
      <c r="H146" s="214"/>
      <c r="I146" s="217"/>
      <c r="J146" s="228">
        <f>BK146</f>
        <v>0</v>
      </c>
      <c r="K146" s="214"/>
      <c r="L146" s="219"/>
      <c r="M146" s="220"/>
      <c r="N146" s="221"/>
      <c r="O146" s="221"/>
      <c r="P146" s="222">
        <f>P147</f>
        <v>0</v>
      </c>
      <c r="Q146" s="221"/>
      <c r="R146" s="222">
        <f>R147</f>
        <v>12.113199999999999</v>
      </c>
      <c r="S146" s="221"/>
      <c r="T146" s="223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4" t="s">
        <v>83</v>
      </c>
      <c r="AT146" s="225" t="s">
        <v>75</v>
      </c>
      <c r="AU146" s="225" t="s">
        <v>83</v>
      </c>
      <c r="AY146" s="224" t="s">
        <v>160</v>
      </c>
      <c r="BK146" s="226">
        <f>BK147</f>
        <v>0</v>
      </c>
    </row>
    <row r="147" s="2" customFormat="1" ht="37.8" customHeight="1">
      <c r="A147" s="39"/>
      <c r="B147" s="40"/>
      <c r="C147" s="229" t="s">
        <v>167</v>
      </c>
      <c r="D147" s="229" t="s">
        <v>162</v>
      </c>
      <c r="E147" s="230" t="s">
        <v>502</v>
      </c>
      <c r="F147" s="231" t="s">
        <v>503</v>
      </c>
      <c r="G147" s="232" t="s">
        <v>130</v>
      </c>
      <c r="H147" s="233">
        <v>220</v>
      </c>
      <c r="I147" s="234"/>
      <c r="J147" s="235">
        <f>ROUND(I147*H147,2)</f>
        <v>0</v>
      </c>
      <c r="K147" s="231" t="s">
        <v>166</v>
      </c>
      <c r="L147" s="45"/>
      <c r="M147" s="236" t="s">
        <v>1</v>
      </c>
      <c r="N147" s="237" t="s">
        <v>41</v>
      </c>
      <c r="O147" s="92"/>
      <c r="P147" s="238">
        <f>O147*H147</f>
        <v>0</v>
      </c>
      <c r="Q147" s="238">
        <v>0.055059999999999998</v>
      </c>
      <c r="R147" s="238">
        <f>Q147*H147</f>
        <v>12.113199999999999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167</v>
      </c>
      <c r="AT147" s="240" t="s">
        <v>162</v>
      </c>
      <c r="AU147" s="240" t="s">
        <v>85</v>
      </c>
      <c r="AY147" s="18" t="s">
        <v>160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83</v>
      </c>
      <c r="BK147" s="241">
        <f>ROUND(I147*H147,2)</f>
        <v>0</v>
      </c>
      <c r="BL147" s="18" t="s">
        <v>167</v>
      </c>
      <c r="BM147" s="240" t="s">
        <v>504</v>
      </c>
    </row>
    <row r="148" s="12" customFormat="1" ht="22.8" customHeight="1">
      <c r="A148" s="12"/>
      <c r="B148" s="213"/>
      <c r="C148" s="214"/>
      <c r="D148" s="215" t="s">
        <v>75</v>
      </c>
      <c r="E148" s="227" t="s">
        <v>215</v>
      </c>
      <c r="F148" s="227" t="s">
        <v>419</v>
      </c>
      <c r="G148" s="214"/>
      <c r="H148" s="214"/>
      <c r="I148" s="217"/>
      <c r="J148" s="228">
        <f>BK148</f>
        <v>0</v>
      </c>
      <c r="K148" s="214"/>
      <c r="L148" s="219"/>
      <c r="M148" s="220"/>
      <c r="N148" s="221"/>
      <c r="O148" s="221"/>
      <c r="P148" s="222">
        <f>SUM(P149:P151)</f>
        <v>0</v>
      </c>
      <c r="Q148" s="221"/>
      <c r="R148" s="222">
        <f>SUM(R149:R151)</f>
        <v>0</v>
      </c>
      <c r="S148" s="221"/>
      <c r="T148" s="223">
        <f>SUM(T149:T151)</f>
        <v>3.9599999999999995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4" t="s">
        <v>83</v>
      </c>
      <c r="AT148" s="225" t="s">
        <v>75</v>
      </c>
      <c r="AU148" s="225" t="s">
        <v>83</v>
      </c>
      <c r="AY148" s="224" t="s">
        <v>160</v>
      </c>
      <c r="BK148" s="226">
        <f>SUM(BK149:BK151)</f>
        <v>0</v>
      </c>
    </row>
    <row r="149" s="2" customFormat="1" ht="66.75" customHeight="1">
      <c r="A149" s="39"/>
      <c r="B149" s="40"/>
      <c r="C149" s="229" t="s">
        <v>186</v>
      </c>
      <c r="D149" s="229" t="s">
        <v>162</v>
      </c>
      <c r="E149" s="230" t="s">
        <v>505</v>
      </c>
      <c r="F149" s="231" t="s">
        <v>506</v>
      </c>
      <c r="G149" s="232" t="s">
        <v>130</v>
      </c>
      <c r="H149" s="233">
        <v>220</v>
      </c>
      <c r="I149" s="234"/>
      <c r="J149" s="235">
        <f>ROUND(I149*H149,2)</f>
        <v>0</v>
      </c>
      <c r="K149" s="231" t="s">
        <v>166</v>
      </c>
      <c r="L149" s="45"/>
      <c r="M149" s="236" t="s">
        <v>1</v>
      </c>
      <c r="N149" s="237" t="s">
        <v>41</v>
      </c>
      <c r="O149" s="92"/>
      <c r="P149" s="238">
        <f>O149*H149</f>
        <v>0</v>
      </c>
      <c r="Q149" s="238">
        <v>0</v>
      </c>
      <c r="R149" s="238">
        <f>Q149*H149</f>
        <v>0</v>
      </c>
      <c r="S149" s="238">
        <v>0.017999999999999999</v>
      </c>
      <c r="T149" s="239">
        <f>S149*H149</f>
        <v>3.9599999999999995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167</v>
      </c>
      <c r="AT149" s="240" t="s">
        <v>162</v>
      </c>
      <c r="AU149" s="240" t="s">
        <v>85</v>
      </c>
      <c r="AY149" s="18" t="s">
        <v>160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83</v>
      </c>
      <c r="BK149" s="241">
        <f>ROUND(I149*H149,2)</f>
        <v>0</v>
      </c>
      <c r="BL149" s="18" t="s">
        <v>167</v>
      </c>
      <c r="BM149" s="240" t="s">
        <v>507</v>
      </c>
    </row>
    <row r="150" s="2" customFormat="1" ht="24.15" customHeight="1">
      <c r="A150" s="39"/>
      <c r="B150" s="40"/>
      <c r="C150" s="229" t="s">
        <v>194</v>
      </c>
      <c r="D150" s="229" t="s">
        <v>162</v>
      </c>
      <c r="E150" s="230" t="s">
        <v>508</v>
      </c>
      <c r="F150" s="231" t="s">
        <v>509</v>
      </c>
      <c r="G150" s="232" t="s">
        <v>130</v>
      </c>
      <c r="H150" s="233">
        <v>42</v>
      </c>
      <c r="I150" s="234"/>
      <c r="J150" s="235">
        <f>ROUND(I150*H150,2)</f>
        <v>0</v>
      </c>
      <c r="K150" s="231" t="s">
        <v>166</v>
      </c>
      <c r="L150" s="45"/>
      <c r="M150" s="236" t="s">
        <v>1</v>
      </c>
      <c r="N150" s="237" t="s">
        <v>41</v>
      </c>
      <c r="O150" s="92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167</v>
      </c>
      <c r="AT150" s="240" t="s">
        <v>162</v>
      </c>
      <c r="AU150" s="240" t="s">
        <v>85</v>
      </c>
      <c r="AY150" s="18" t="s">
        <v>160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83</v>
      </c>
      <c r="BK150" s="241">
        <f>ROUND(I150*H150,2)</f>
        <v>0</v>
      </c>
      <c r="BL150" s="18" t="s">
        <v>167</v>
      </c>
      <c r="BM150" s="240" t="s">
        <v>510</v>
      </c>
    </row>
    <row r="151" s="14" customFormat="1">
      <c r="A151" s="14"/>
      <c r="B151" s="253"/>
      <c r="C151" s="254"/>
      <c r="D151" s="244" t="s">
        <v>169</v>
      </c>
      <c r="E151" s="255" t="s">
        <v>1</v>
      </c>
      <c r="F151" s="256" t="s">
        <v>479</v>
      </c>
      <c r="G151" s="254"/>
      <c r="H151" s="257">
        <v>42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3" t="s">
        <v>169</v>
      </c>
      <c r="AU151" s="263" t="s">
        <v>85</v>
      </c>
      <c r="AV151" s="14" t="s">
        <v>85</v>
      </c>
      <c r="AW151" s="14" t="s">
        <v>33</v>
      </c>
      <c r="AX151" s="14" t="s">
        <v>83</v>
      </c>
      <c r="AY151" s="263" t="s">
        <v>160</v>
      </c>
    </row>
    <row r="152" s="12" customFormat="1" ht="22.8" customHeight="1">
      <c r="A152" s="12"/>
      <c r="B152" s="213"/>
      <c r="C152" s="214"/>
      <c r="D152" s="215" t="s">
        <v>75</v>
      </c>
      <c r="E152" s="227" t="s">
        <v>432</v>
      </c>
      <c r="F152" s="227" t="s">
        <v>433</v>
      </c>
      <c r="G152" s="214"/>
      <c r="H152" s="214"/>
      <c r="I152" s="217"/>
      <c r="J152" s="228">
        <f>BK152</f>
        <v>0</v>
      </c>
      <c r="K152" s="214"/>
      <c r="L152" s="219"/>
      <c r="M152" s="220"/>
      <c r="N152" s="221"/>
      <c r="O152" s="221"/>
      <c r="P152" s="222">
        <f>SUM(P153:P157)</f>
        <v>0</v>
      </c>
      <c r="Q152" s="221"/>
      <c r="R152" s="222">
        <f>SUM(R153:R157)</f>
        <v>0</v>
      </c>
      <c r="S152" s="221"/>
      <c r="T152" s="223">
        <f>SUM(T153:T157)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4" t="s">
        <v>83</v>
      </c>
      <c r="AT152" s="225" t="s">
        <v>75</v>
      </c>
      <c r="AU152" s="225" t="s">
        <v>83</v>
      </c>
      <c r="AY152" s="224" t="s">
        <v>160</v>
      </c>
      <c r="BK152" s="226">
        <f>SUM(BK153:BK157)</f>
        <v>0</v>
      </c>
    </row>
    <row r="153" s="2" customFormat="1" ht="44.25" customHeight="1">
      <c r="A153" s="39"/>
      <c r="B153" s="40"/>
      <c r="C153" s="229" t="s">
        <v>202</v>
      </c>
      <c r="D153" s="229" t="s">
        <v>162</v>
      </c>
      <c r="E153" s="230" t="s">
        <v>435</v>
      </c>
      <c r="F153" s="231" t="s">
        <v>436</v>
      </c>
      <c r="G153" s="232" t="s">
        <v>260</v>
      </c>
      <c r="H153" s="233">
        <v>3.96</v>
      </c>
      <c r="I153" s="234"/>
      <c r="J153" s="235">
        <f>ROUND(I153*H153,2)</f>
        <v>0</v>
      </c>
      <c r="K153" s="231" t="s">
        <v>166</v>
      </c>
      <c r="L153" s="45"/>
      <c r="M153" s="236" t="s">
        <v>1</v>
      </c>
      <c r="N153" s="237" t="s">
        <v>41</v>
      </c>
      <c r="O153" s="92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167</v>
      </c>
      <c r="AT153" s="240" t="s">
        <v>162</v>
      </c>
      <c r="AU153" s="240" t="s">
        <v>85</v>
      </c>
      <c r="AY153" s="18" t="s">
        <v>160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83</v>
      </c>
      <c r="BK153" s="241">
        <f>ROUND(I153*H153,2)</f>
        <v>0</v>
      </c>
      <c r="BL153" s="18" t="s">
        <v>167</v>
      </c>
      <c r="BM153" s="240" t="s">
        <v>511</v>
      </c>
    </row>
    <row r="154" s="2" customFormat="1" ht="37.8" customHeight="1">
      <c r="A154" s="39"/>
      <c r="B154" s="40"/>
      <c r="C154" s="229" t="s">
        <v>198</v>
      </c>
      <c r="D154" s="229" t="s">
        <v>162</v>
      </c>
      <c r="E154" s="230" t="s">
        <v>439</v>
      </c>
      <c r="F154" s="231" t="s">
        <v>440</v>
      </c>
      <c r="G154" s="232" t="s">
        <v>260</v>
      </c>
      <c r="H154" s="233">
        <v>3.96</v>
      </c>
      <c r="I154" s="234"/>
      <c r="J154" s="235">
        <f>ROUND(I154*H154,2)</f>
        <v>0</v>
      </c>
      <c r="K154" s="231" t="s">
        <v>166</v>
      </c>
      <c r="L154" s="45"/>
      <c r="M154" s="236" t="s">
        <v>1</v>
      </c>
      <c r="N154" s="237" t="s">
        <v>41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167</v>
      </c>
      <c r="AT154" s="240" t="s">
        <v>162</v>
      </c>
      <c r="AU154" s="240" t="s">
        <v>85</v>
      </c>
      <c r="AY154" s="18" t="s">
        <v>160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83</v>
      </c>
      <c r="BK154" s="241">
        <f>ROUND(I154*H154,2)</f>
        <v>0</v>
      </c>
      <c r="BL154" s="18" t="s">
        <v>167</v>
      </c>
      <c r="BM154" s="240" t="s">
        <v>512</v>
      </c>
    </row>
    <row r="155" s="2" customFormat="1" ht="49.05" customHeight="1">
      <c r="A155" s="39"/>
      <c r="B155" s="40"/>
      <c r="C155" s="229" t="s">
        <v>215</v>
      </c>
      <c r="D155" s="229" t="s">
        <v>162</v>
      </c>
      <c r="E155" s="230" t="s">
        <v>443</v>
      </c>
      <c r="F155" s="231" t="s">
        <v>444</v>
      </c>
      <c r="G155" s="232" t="s">
        <v>260</v>
      </c>
      <c r="H155" s="233">
        <v>55.439999999999998</v>
      </c>
      <c r="I155" s="234"/>
      <c r="J155" s="235">
        <f>ROUND(I155*H155,2)</f>
        <v>0</v>
      </c>
      <c r="K155" s="231" t="s">
        <v>166</v>
      </c>
      <c r="L155" s="45"/>
      <c r="M155" s="236" t="s">
        <v>1</v>
      </c>
      <c r="N155" s="237" t="s">
        <v>41</v>
      </c>
      <c r="O155" s="92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167</v>
      </c>
      <c r="AT155" s="240" t="s">
        <v>162</v>
      </c>
      <c r="AU155" s="240" t="s">
        <v>85</v>
      </c>
      <c r="AY155" s="18" t="s">
        <v>160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83</v>
      </c>
      <c r="BK155" s="241">
        <f>ROUND(I155*H155,2)</f>
        <v>0</v>
      </c>
      <c r="BL155" s="18" t="s">
        <v>167</v>
      </c>
      <c r="BM155" s="240" t="s">
        <v>513</v>
      </c>
    </row>
    <row r="156" s="13" customFormat="1">
      <c r="A156" s="13"/>
      <c r="B156" s="242"/>
      <c r="C156" s="243"/>
      <c r="D156" s="244" t="s">
        <v>169</v>
      </c>
      <c r="E156" s="245" t="s">
        <v>1</v>
      </c>
      <c r="F156" s="246" t="s">
        <v>446</v>
      </c>
      <c r="G156" s="243"/>
      <c r="H156" s="245" t="s">
        <v>1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2" t="s">
        <v>169</v>
      </c>
      <c r="AU156" s="252" t="s">
        <v>85</v>
      </c>
      <c r="AV156" s="13" t="s">
        <v>83</v>
      </c>
      <c r="AW156" s="13" t="s">
        <v>33</v>
      </c>
      <c r="AX156" s="13" t="s">
        <v>76</v>
      </c>
      <c r="AY156" s="252" t="s">
        <v>160</v>
      </c>
    </row>
    <row r="157" s="14" customFormat="1">
      <c r="A157" s="14"/>
      <c r="B157" s="253"/>
      <c r="C157" s="254"/>
      <c r="D157" s="244" t="s">
        <v>169</v>
      </c>
      <c r="E157" s="255" t="s">
        <v>1</v>
      </c>
      <c r="F157" s="256" t="s">
        <v>514</v>
      </c>
      <c r="G157" s="254"/>
      <c r="H157" s="257">
        <v>55.439999999999998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3" t="s">
        <v>169</v>
      </c>
      <c r="AU157" s="263" t="s">
        <v>85</v>
      </c>
      <c r="AV157" s="14" t="s">
        <v>85</v>
      </c>
      <c r="AW157" s="14" t="s">
        <v>33</v>
      </c>
      <c r="AX157" s="14" t="s">
        <v>83</v>
      </c>
      <c r="AY157" s="263" t="s">
        <v>160</v>
      </c>
    </row>
    <row r="158" s="12" customFormat="1" ht="22.8" customHeight="1">
      <c r="A158" s="12"/>
      <c r="B158" s="213"/>
      <c r="C158" s="214"/>
      <c r="D158" s="215" t="s">
        <v>75</v>
      </c>
      <c r="E158" s="227" t="s">
        <v>285</v>
      </c>
      <c r="F158" s="227" t="s">
        <v>286</v>
      </c>
      <c r="G158" s="214"/>
      <c r="H158" s="214"/>
      <c r="I158" s="217"/>
      <c r="J158" s="228">
        <f>BK158</f>
        <v>0</v>
      </c>
      <c r="K158" s="214"/>
      <c r="L158" s="219"/>
      <c r="M158" s="220"/>
      <c r="N158" s="221"/>
      <c r="O158" s="221"/>
      <c r="P158" s="222">
        <f>P159</f>
        <v>0</v>
      </c>
      <c r="Q158" s="221"/>
      <c r="R158" s="222">
        <f>R159</f>
        <v>0</v>
      </c>
      <c r="S158" s="221"/>
      <c r="T158" s="223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4" t="s">
        <v>83</v>
      </c>
      <c r="AT158" s="225" t="s">
        <v>75</v>
      </c>
      <c r="AU158" s="225" t="s">
        <v>83</v>
      </c>
      <c r="AY158" s="224" t="s">
        <v>160</v>
      </c>
      <c r="BK158" s="226">
        <f>BK159</f>
        <v>0</v>
      </c>
    </row>
    <row r="159" s="2" customFormat="1" ht="24.15" customHeight="1">
      <c r="A159" s="39"/>
      <c r="B159" s="40"/>
      <c r="C159" s="229" t="s">
        <v>219</v>
      </c>
      <c r="D159" s="229" t="s">
        <v>162</v>
      </c>
      <c r="E159" s="230" t="s">
        <v>287</v>
      </c>
      <c r="F159" s="231" t="s">
        <v>448</v>
      </c>
      <c r="G159" s="232" t="s">
        <v>260</v>
      </c>
      <c r="H159" s="233">
        <v>91.673000000000002</v>
      </c>
      <c r="I159" s="234"/>
      <c r="J159" s="235">
        <f>ROUND(I159*H159,2)</f>
        <v>0</v>
      </c>
      <c r="K159" s="231" t="s">
        <v>166</v>
      </c>
      <c r="L159" s="45"/>
      <c r="M159" s="300" t="s">
        <v>1</v>
      </c>
      <c r="N159" s="301" t="s">
        <v>41</v>
      </c>
      <c r="O159" s="302"/>
      <c r="P159" s="303">
        <f>O159*H159</f>
        <v>0</v>
      </c>
      <c r="Q159" s="303">
        <v>0</v>
      </c>
      <c r="R159" s="303">
        <f>Q159*H159</f>
        <v>0</v>
      </c>
      <c r="S159" s="303">
        <v>0</v>
      </c>
      <c r="T159" s="304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167</v>
      </c>
      <c r="AT159" s="240" t="s">
        <v>162</v>
      </c>
      <c r="AU159" s="240" t="s">
        <v>85</v>
      </c>
      <c r="AY159" s="18" t="s">
        <v>160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83</v>
      </c>
      <c r="BK159" s="241">
        <f>ROUND(I159*H159,2)</f>
        <v>0</v>
      </c>
      <c r="BL159" s="18" t="s">
        <v>167</v>
      </c>
      <c r="BM159" s="240" t="s">
        <v>515</v>
      </c>
    </row>
    <row r="160" s="2" customFormat="1" ht="6.96" customHeight="1">
      <c r="A160" s="39"/>
      <c r="B160" s="67"/>
      <c r="C160" s="68"/>
      <c r="D160" s="68"/>
      <c r="E160" s="68"/>
      <c r="F160" s="68"/>
      <c r="G160" s="68"/>
      <c r="H160" s="68"/>
      <c r="I160" s="68"/>
      <c r="J160" s="68"/>
      <c r="K160" s="68"/>
      <c r="L160" s="45"/>
      <c r="M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</row>
  </sheetData>
  <sheetProtection sheet="1" autoFilter="0" formatColumns="0" formatRows="0" objects="1" scenarios="1" spinCount="100000" saltValue="BOVugPuPtwRzWahE0/f7rhTkjdhMJ7YxQ+Fp2zIaZgVXYAg/TbUOQ1RzxC5HdDD9yDCTzBo1NFqwSrHUdhE6FQ==" hashValue="GxKzpr1cJj9mXAfZwsY0YrxTbl7sdoRm2zGPqsgO7V8bg6aaMhB1U5V67rb2hK0tA/54s3AK0Mrm2PtRgy+WRg==" algorithmName="SHA-512" password="CC35"/>
  <autoFilter ref="C129:K159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6:H116"/>
    <mergeCell ref="E120:H120"/>
    <mergeCell ref="E118:H118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  <c r="AZ2" s="148" t="s">
        <v>516</v>
      </c>
      <c r="BA2" s="148" t="s">
        <v>517</v>
      </c>
      <c r="BB2" s="148" t="s">
        <v>130</v>
      </c>
      <c r="BC2" s="148" t="s">
        <v>518</v>
      </c>
      <c r="BD2" s="148" t="s">
        <v>85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85</v>
      </c>
    </row>
    <row r="4" s="1" customFormat="1" ht="24.96" customHeight="1">
      <c r="B4" s="21"/>
      <c r="D4" s="151" t="s">
        <v>123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Lubina - Petřvald stupen_km_7,675</v>
      </c>
      <c r="F7" s="153"/>
      <c r="G7" s="153"/>
      <c r="H7" s="153"/>
      <c r="L7" s="21"/>
    </row>
    <row r="8">
      <c r="B8" s="21"/>
      <c r="D8" s="153" t="s">
        <v>132</v>
      </c>
      <c r="L8" s="21"/>
    </row>
    <row r="9" s="1" customFormat="1" ht="16.5" customHeight="1">
      <c r="B9" s="21"/>
      <c r="E9" s="154" t="s">
        <v>133</v>
      </c>
      <c r="F9" s="1"/>
      <c r="G9" s="1"/>
      <c r="H9" s="1"/>
      <c r="L9" s="21"/>
    </row>
    <row r="10" s="1" customFormat="1" ht="12" customHeight="1">
      <c r="B10" s="21"/>
      <c r="D10" s="153" t="s">
        <v>134</v>
      </c>
      <c r="L10" s="21"/>
    </row>
    <row r="11" s="2" customFormat="1" ht="16.5" customHeight="1">
      <c r="A11" s="39"/>
      <c r="B11" s="45"/>
      <c r="C11" s="39"/>
      <c r="D11" s="39"/>
      <c r="E11" s="165" t="s">
        <v>296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3" t="s">
        <v>297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5" t="s">
        <v>519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3" t="s">
        <v>18</v>
      </c>
      <c r="E15" s="39"/>
      <c r="F15" s="142" t="s">
        <v>1</v>
      </c>
      <c r="G15" s="39"/>
      <c r="H15" s="39"/>
      <c r="I15" s="153" t="s">
        <v>19</v>
      </c>
      <c r="J15" s="142" t="s">
        <v>20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3" t="s">
        <v>21</v>
      </c>
      <c r="E16" s="39"/>
      <c r="F16" s="142" t="s">
        <v>22</v>
      </c>
      <c r="G16" s="39"/>
      <c r="H16" s="39"/>
      <c r="I16" s="153" t="s">
        <v>23</v>
      </c>
      <c r="J16" s="156" t="str">
        <f>'Rekapitulace stavby'!AN8</f>
        <v>13. 6. 2022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3" t="s">
        <v>25</v>
      </c>
      <c r="E18" s="39"/>
      <c r="F18" s="39"/>
      <c r="G18" s="39"/>
      <c r="H18" s="39"/>
      <c r="I18" s="153" t="s">
        <v>26</v>
      </c>
      <c r="J18" s="142" t="str">
        <f>IF('Rekapitulace stavby'!AN10="","",'Rekapitulace stavby'!AN10)</f>
        <v/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tr">
        <f>IF('Rekapitulace stavby'!E11="","",'Rekapitulace stavby'!E11)</f>
        <v xml:space="preserve"> </v>
      </c>
      <c r="F19" s="39"/>
      <c r="G19" s="39"/>
      <c r="H19" s="39"/>
      <c r="I19" s="153" t="s">
        <v>28</v>
      </c>
      <c r="J19" s="142" t="str">
        <f>IF('Rekapitulace stavby'!AN11="","",'Rekapitulace stavby'!AN11)</f>
        <v/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3" t="s">
        <v>29</v>
      </c>
      <c r="E21" s="39"/>
      <c r="F21" s="39"/>
      <c r="G21" s="39"/>
      <c r="H21" s="39"/>
      <c r="I21" s="153" t="s">
        <v>26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3" t="s">
        <v>28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3" t="s">
        <v>31</v>
      </c>
      <c r="E24" s="39"/>
      <c r="F24" s="39"/>
      <c r="G24" s="39"/>
      <c r="H24" s="39"/>
      <c r="I24" s="153" t="s">
        <v>26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32</v>
      </c>
      <c r="F25" s="39"/>
      <c r="G25" s="39"/>
      <c r="H25" s="39"/>
      <c r="I25" s="153" t="s">
        <v>28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3" t="s">
        <v>34</v>
      </c>
      <c r="E27" s="39"/>
      <c r="F27" s="39"/>
      <c r="G27" s="39"/>
      <c r="H27" s="39"/>
      <c r="I27" s="153" t="s">
        <v>26</v>
      </c>
      <c r="J27" s="142" t="s">
        <v>1</v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">
        <v>32</v>
      </c>
      <c r="F28" s="39"/>
      <c r="G28" s="39"/>
      <c r="H28" s="39"/>
      <c r="I28" s="153" t="s">
        <v>28</v>
      </c>
      <c r="J28" s="142" t="s">
        <v>1</v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3" t="s">
        <v>35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7"/>
      <c r="B31" s="158"/>
      <c r="C31" s="157"/>
      <c r="D31" s="157"/>
      <c r="E31" s="159" t="s">
        <v>1</v>
      </c>
      <c r="F31" s="159"/>
      <c r="G31" s="159"/>
      <c r="H31" s="159"/>
      <c r="I31" s="157"/>
      <c r="J31" s="157"/>
      <c r="K31" s="157"/>
      <c r="L31" s="160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1"/>
      <c r="E33" s="161"/>
      <c r="F33" s="161"/>
      <c r="G33" s="161"/>
      <c r="H33" s="161"/>
      <c r="I33" s="161"/>
      <c r="J33" s="161"/>
      <c r="K33" s="16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2" t="s">
        <v>36</v>
      </c>
      <c r="E34" s="39"/>
      <c r="F34" s="39"/>
      <c r="G34" s="39"/>
      <c r="H34" s="39"/>
      <c r="I34" s="39"/>
      <c r="J34" s="163">
        <f>ROUND(J130,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1"/>
      <c r="E35" s="161"/>
      <c r="F35" s="161"/>
      <c r="G35" s="161"/>
      <c r="H35" s="161"/>
      <c r="I35" s="161"/>
      <c r="J35" s="161"/>
      <c r="K35" s="161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4" t="s">
        <v>38</v>
      </c>
      <c r="G36" s="39"/>
      <c r="H36" s="39"/>
      <c r="I36" s="164" t="s">
        <v>37</v>
      </c>
      <c r="J36" s="164" t="s">
        <v>39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5" t="s">
        <v>40</v>
      </c>
      <c r="E37" s="153" t="s">
        <v>41</v>
      </c>
      <c r="F37" s="166">
        <f>ROUND((SUM(BE130:BE162)),  2)</f>
        <v>0</v>
      </c>
      <c r="G37" s="39"/>
      <c r="H37" s="39"/>
      <c r="I37" s="167">
        <v>0.20999999999999999</v>
      </c>
      <c r="J37" s="166">
        <f>ROUND(((SUM(BE130:BE162))*I37),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3" t="s">
        <v>42</v>
      </c>
      <c r="F38" s="166">
        <f>ROUND((SUM(BF130:BF162)),  2)</f>
        <v>0</v>
      </c>
      <c r="G38" s="39"/>
      <c r="H38" s="39"/>
      <c r="I38" s="167">
        <v>0.14999999999999999</v>
      </c>
      <c r="J38" s="166">
        <f>ROUND(((SUM(BF130:BF162))*I38),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3" t="s">
        <v>43</v>
      </c>
      <c r="F39" s="166">
        <f>ROUND((SUM(BG130:BG162)),  2)</f>
        <v>0</v>
      </c>
      <c r="G39" s="39"/>
      <c r="H39" s="39"/>
      <c r="I39" s="167">
        <v>0.20999999999999999</v>
      </c>
      <c r="J39" s="166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3" t="s">
        <v>44</v>
      </c>
      <c r="F40" s="166">
        <f>ROUND((SUM(BH130:BH162)),  2)</f>
        <v>0</v>
      </c>
      <c r="G40" s="39"/>
      <c r="H40" s="39"/>
      <c r="I40" s="167">
        <v>0.14999999999999999</v>
      </c>
      <c r="J40" s="166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3" t="s">
        <v>45</v>
      </c>
      <c r="F41" s="166">
        <f>ROUND((SUM(BI130:BI162)),  2)</f>
        <v>0</v>
      </c>
      <c r="G41" s="39"/>
      <c r="H41" s="39"/>
      <c r="I41" s="167">
        <v>0</v>
      </c>
      <c r="J41" s="166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8"/>
      <c r="D43" s="169" t="s">
        <v>46</v>
      </c>
      <c r="E43" s="170"/>
      <c r="F43" s="170"/>
      <c r="G43" s="171" t="s">
        <v>47</v>
      </c>
      <c r="H43" s="172" t="s">
        <v>48</v>
      </c>
      <c r="I43" s="170"/>
      <c r="J43" s="173">
        <f>SUM(J34:J41)</f>
        <v>0</v>
      </c>
      <c r="K43" s="174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5" t="s">
        <v>49</v>
      </c>
      <c r="E50" s="176"/>
      <c r="F50" s="176"/>
      <c r="G50" s="175" t="s">
        <v>50</v>
      </c>
      <c r="H50" s="176"/>
      <c r="I50" s="176"/>
      <c r="J50" s="176"/>
      <c r="K50" s="17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7" t="s">
        <v>51</v>
      </c>
      <c r="E61" s="178"/>
      <c r="F61" s="179" t="s">
        <v>52</v>
      </c>
      <c r="G61" s="177" t="s">
        <v>51</v>
      </c>
      <c r="H61" s="178"/>
      <c r="I61" s="178"/>
      <c r="J61" s="180" t="s">
        <v>52</v>
      </c>
      <c r="K61" s="17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5" t="s">
        <v>53</v>
      </c>
      <c r="E65" s="181"/>
      <c r="F65" s="181"/>
      <c r="G65" s="175" t="s">
        <v>54</v>
      </c>
      <c r="H65" s="181"/>
      <c r="I65" s="181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7" t="s">
        <v>51</v>
      </c>
      <c r="E76" s="178"/>
      <c r="F76" s="179" t="s">
        <v>52</v>
      </c>
      <c r="G76" s="177" t="s">
        <v>51</v>
      </c>
      <c r="H76" s="178"/>
      <c r="I76" s="178"/>
      <c r="J76" s="180" t="s">
        <v>52</v>
      </c>
      <c r="K76" s="17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6" t="str">
        <f>E7</f>
        <v>Lubina - Petřvald stupen_km_7,675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132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6" t="s">
        <v>133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134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5" t="s">
        <v>296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297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SO-01.02.04 - opevnění břehů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21</v>
      </c>
      <c r="D93" s="41"/>
      <c r="E93" s="41"/>
      <c r="F93" s="28" t="str">
        <f>F16</f>
        <v>Petřvald</v>
      </c>
      <c r="G93" s="41"/>
      <c r="H93" s="41"/>
      <c r="I93" s="33" t="s">
        <v>23</v>
      </c>
      <c r="J93" s="80" t="str">
        <f>IF(J16="","",J16)</f>
        <v>13. 6. 2022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25</v>
      </c>
      <c r="D95" s="41"/>
      <c r="E95" s="41"/>
      <c r="F95" s="28" t="str">
        <f>E19</f>
        <v xml:space="preserve"> </v>
      </c>
      <c r="G95" s="41"/>
      <c r="H95" s="41"/>
      <c r="I95" s="33" t="s">
        <v>31</v>
      </c>
      <c r="J95" s="37" t="str">
        <f>E25</f>
        <v>Ing. Jiří Skalník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29</v>
      </c>
      <c r="D96" s="41"/>
      <c r="E96" s="41"/>
      <c r="F96" s="28" t="str">
        <f>IF(E22="","",E22)</f>
        <v>Vyplň údaj</v>
      </c>
      <c r="G96" s="41"/>
      <c r="H96" s="41"/>
      <c r="I96" s="33" t="s">
        <v>34</v>
      </c>
      <c r="J96" s="37" t="str">
        <f>E28</f>
        <v>Ing. Jiří Skalník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7" t="s">
        <v>137</v>
      </c>
      <c r="D98" s="188"/>
      <c r="E98" s="188"/>
      <c r="F98" s="188"/>
      <c r="G98" s="188"/>
      <c r="H98" s="188"/>
      <c r="I98" s="188"/>
      <c r="J98" s="189" t="s">
        <v>138</v>
      </c>
      <c r="K98" s="188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90" t="s">
        <v>139</v>
      </c>
      <c r="D100" s="41"/>
      <c r="E100" s="41"/>
      <c r="F100" s="41"/>
      <c r="G100" s="41"/>
      <c r="H100" s="41"/>
      <c r="I100" s="41"/>
      <c r="J100" s="111">
        <f>J130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140</v>
      </c>
    </row>
    <row r="101" s="9" customFormat="1" ht="24.96" customHeight="1">
      <c r="A101" s="9"/>
      <c r="B101" s="191"/>
      <c r="C101" s="192"/>
      <c r="D101" s="193" t="s">
        <v>141</v>
      </c>
      <c r="E101" s="194"/>
      <c r="F101" s="194"/>
      <c r="G101" s="194"/>
      <c r="H101" s="194"/>
      <c r="I101" s="194"/>
      <c r="J101" s="195">
        <f>J131</f>
        <v>0</v>
      </c>
      <c r="K101" s="192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7"/>
      <c r="C102" s="134"/>
      <c r="D102" s="198" t="s">
        <v>300</v>
      </c>
      <c r="E102" s="199"/>
      <c r="F102" s="199"/>
      <c r="G102" s="199"/>
      <c r="H102" s="199"/>
      <c r="I102" s="199"/>
      <c r="J102" s="200">
        <f>J132</f>
        <v>0</v>
      </c>
      <c r="K102" s="134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34"/>
      <c r="D103" s="198" t="s">
        <v>483</v>
      </c>
      <c r="E103" s="199"/>
      <c r="F103" s="199"/>
      <c r="G103" s="199"/>
      <c r="H103" s="199"/>
      <c r="I103" s="199"/>
      <c r="J103" s="200">
        <f>J142</f>
        <v>0</v>
      </c>
      <c r="K103" s="134"/>
      <c r="L103" s="20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34"/>
      <c r="D104" s="198" t="s">
        <v>301</v>
      </c>
      <c r="E104" s="199"/>
      <c r="F104" s="199"/>
      <c r="G104" s="199"/>
      <c r="H104" s="199"/>
      <c r="I104" s="199"/>
      <c r="J104" s="200">
        <f>J145</f>
        <v>0</v>
      </c>
      <c r="K104" s="134"/>
      <c r="L104" s="20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34"/>
      <c r="D105" s="198" t="s">
        <v>302</v>
      </c>
      <c r="E105" s="199"/>
      <c r="F105" s="199"/>
      <c r="G105" s="199"/>
      <c r="H105" s="199"/>
      <c r="I105" s="199"/>
      <c r="J105" s="200">
        <f>J155</f>
        <v>0</v>
      </c>
      <c r="K105" s="134"/>
      <c r="L105" s="20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34"/>
      <c r="D106" s="198" t="s">
        <v>144</v>
      </c>
      <c r="E106" s="199"/>
      <c r="F106" s="199"/>
      <c r="G106" s="199"/>
      <c r="H106" s="199"/>
      <c r="I106" s="199"/>
      <c r="J106" s="200">
        <f>J161</f>
        <v>0</v>
      </c>
      <c r="K106" s="134"/>
      <c r="L106" s="20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145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86" t="str">
        <f>E7</f>
        <v>Lubina - Petřvald stupen_km_7,675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" customFormat="1" ht="12" customHeight="1">
      <c r="B117" s="22"/>
      <c r="C117" s="33" t="s">
        <v>132</v>
      </c>
      <c r="D117" s="23"/>
      <c r="E117" s="23"/>
      <c r="F117" s="23"/>
      <c r="G117" s="23"/>
      <c r="H117" s="23"/>
      <c r="I117" s="23"/>
      <c r="J117" s="23"/>
      <c r="K117" s="23"/>
      <c r="L117" s="21"/>
    </row>
    <row r="118" s="1" customFormat="1" ht="16.5" customHeight="1">
      <c r="B118" s="22"/>
      <c r="C118" s="23"/>
      <c r="D118" s="23"/>
      <c r="E118" s="186" t="s">
        <v>133</v>
      </c>
      <c r="F118" s="23"/>
      <c r="G118" s="23"/>
      <c r="H118" s="23"/>
      <c r="I118" s="23"/>
      <c r="J118" s="23"/>
      <c r="K118" s="23"/>
      <c r="L118" s="21"/>
    </row>
    <row r="119" s="1" customFormat="1" ht="12" customHeight="1">
      <c r="B119" s="22"/>
      <c r="C119" s="33" t="s">
        <v>134</v>
      </c>
      <c r="D119" s="23"/>
      <c r="E119" s="23"/>
      <c r="F119" s="23"/>
      <c r="G119" s="23"/>
      <c r="H119" s="23"/>
      <c r="I119" s="23"/>
      <c r="J119" s="23"/>
      <c r="K119" s="23"/>
      <c r="L119" s="21"/>
    </row>
    <row r="120" s="2" customFormat="1" ht="16.5" customHeight="1">
      <c r="A120" s="39"/>
      <c r="B120" s="40"/>
      <c r="C120" s="41"/>
      <c r="D120" s="41"/>
      <c r="E120" s="305" t="s">
        <v>296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297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E13</f>
        <v>SO-01.02.04 - opevnění břehů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21</v>
      </c>
      <c r="D124" s="41"/>
      <c r="E124" s="41"/>
      <c r="F124" s="28" t="str">
        <f>F16</f>
        <v>Petřvald</v>
      </c>
      <c r="G124" s="41"/>
      <c r="H124" s="41"/>
      <c r="I124" s="33" t="s">
        <v>23</v>
      </c>
      <c r="J124" s="80" t="str">
        <f>IF(J16="","",J16)</f>
        <v>13. 6. 2022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25</v>
      </c>
      <c r="D126" s="41"/>
      <c r="E126" s="41"/>
      <c r="F126" s="28" t="str">
        <f>E19</f>
        <v xml:space="preserve"> </v>
      </c>
      <c r="G126" s="41"/>
      <c r="H126" s="41"/>
      <c r="I126" s="33" t="s">
        <v>31</v>
      </c>
      <c r="J126" s="37" t="str">
        <f>E25</f>
        <v>Ing. Jiří Skalník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29</v>
      </c>
      <c r="D127" s="41"/>
      <c r="E127" s="41"/>
      <c r="F127" s="28" t="str">
        <f>IF(E22="","",E22)</f>
        <v>Vyplň údaj</v>
      </c>
      <c r="G127" s="41"/>
      <c r="H127" s="41"/>
      <c r="I127" s="33" t="s">
        <v>34</v>
      </c>
      <c r="J127" s="37" t="str">
        <f>E28</f>
        <v>Ing. Jiří Skalník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202"/>
      <c r="B129" s="203"/>
      <c r="C129" s="204" t="s">
        <v>146</v>
      </c>
      <c r="D129" s="205" t="s">
        <v>61</v>
      </c>
      <c r="E129" s="205" t="s">
        <v>57</v>
      </c>
      <c r="F129" s="205" t="s">
        <v>58</v>
      </c>
      <c r="G129" s="205" t="s">
        <v>147</v>
      </c>
      <c r="H129" s="205" t="s">
        <v>148</v>
      </c>
      <c r="I129" s="205" t="s">
        <v>149</v>
      </c>
      <c r="J129" s="205" t="s">
        <v>138</v>
      </c>
      <c r="K129" s="206" t="s">
        <v>150</v>
      </c>
      <c r="L129" s="207"/>
      <c r="M129" s="101" t="s">
        <v>1</v>
      </c>
      <c r="N129" s="102" t="s">
        <v>40</v>
      </c>
      <c r="O129" s="102" t="s">
        <v>151</v>
      </c>
      <c r="P129" s="102" t="s">
        <v>152</v>
      </c>
      <c r="Q129" s="102" t="s">
        <v>153</v>
      </c>
      <c r="R129" s="102" t="s">
        <v>154</v>
      </c>
      <c r="S129" s="102" t="s">
        <v>155</v>
      </c>
      <c r="T129" s="103" t="s">
        <v>156</v>
      </c>
      <c r="U129" s="202"/>
      <c r="V129" s="202"/>
      <c r="W129" s="202"/>
      <c r="X129" s="202"/>
      <c r="Y129" s="202"/>
      <c r="Z129" s="202"/>
      <c r="AA129" s="202"/>
      <c r="AB129" s="202"/>
      <c r="AC129" s="202"/>
      <c r="AD129" s="202"/>
      <c r="AE129" s="202"/>
    </row>
    <row r="130" s="2" customFormat="1" ht="22.8" customHeight="1">
      <c r="A130" s="39"/>
      <c r="B130" s="40"/>
      <c r="C130" s="108" t="s">
        <v>157</v>
      </c>
      <c r="D130" s="41"/>
      <c r="E130" s="41"/>
      <c r="F130" s="41"/>
      <c r="G130" s="41"/>
      <c r="H130" s="41"/>
      <c r="I130" s="41"/>
      <c r="J130" s="208">
        <f>BK130</f>
        <v>0</v>
      </c>
      <c r="K130" s="41"/>
      <c r="L130" s="45"/>
      <c r="M130" s="104"/>
      <c r="N130" s="209"/>
      <c r="O130" s="105"/>
      <c r="P130" s="210">
        <f>P131</f>
        <v>0</v>
      </c>
      <c r="Q130" s="105"/>
      <c r="R130" s="210">
        <f>R131</f>
        <v>83.578857999999997</v>
      </c>
      <c r="S130" s="105"/>
      <c r="T130" s="211">
        <f>T131</f>
        <v>11.5938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75</v>
      </c>
      <c r="AU130" s="18" t="s">
        <v>140</v>
      </c>
      <c r="BK130" s="212">
        <f>BK131</f>
        <v>0</v>
      </c>
    </row>
    <row r="131" s="12" customFormat="1" ht="25.92" customHeight="1">
      <c r="A131" s="12"/>
      <c r="B131" s="213"/>
      <c r="C131" s="214"/>
      <c r="D131" s="215" t="s">
        <v>75</v>
      </c>
      <c r="E131" s="216" t="s">
        <v>158</v>
      </c>
      <c r="F131" s="216" t="s">
        <v>159</v>
      </c>
      <c r="G131" s="214"/>
      <c r="H131" s="214"/>
      <c r="I131" s="217"/>
      <c r="J131" s="218">
        <f>BK131</f>
        <v>0</v>
      </c>
      <c r="K131" s="214"/>
      <c r="L131" s="219"/>
      <c r="M131" s="220"/>
      <c r="N131" s="221"/>
      <c r="O131" s="221"/>
      <c r="P131" s="222">
        <f>P132+P142+P145+P155+P161</f>
        <v>0</v>
      </c>
      <c r="Q131" s="221"/>
      <c r="R131" s="222">
        <f>R132+R142+R145+R155+R161</f>
        <v>83.578857999999997</v>
      </c>
      <c r="S131" s="221"/>
      <c r="T131" s="223">
        <f>T132+T142+T145+T155+T161</f>
        <v>11.5938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4" t="s">
        <v>83</v>
      </c>
      <c r="AT131" s="225" t="s">
        <v>75</v>
      </c>
      <c r="AU131" s="225" t="s">
        <v>76</v>
      </c>
      <c r="AY131" s="224" t="s">
        <v>160</v>
      </c>
      <c r="BK131" s="226">
        <f>BK132+BK142+BK145+BK155+BK161</f>
        <v>0</v>
      </c>
    </row>
    <row r="132" s="12" customFormat="1" ht="22.8" customHeight="1">
      <c r="A132" s="12"/>
      <c r="B132" s="213"/>
      <c r="C132" s="214"/>
      <c r="D132" s="215" t="s">
        <v>75</v>
      </c>
      <c r="E132" s="227" t="s">
        <v>167</v>
      </c>
      <c r="F132" s="227" t="s">
        <v>402</v>
      </c>
      <c r="G132" s="214"/>
      <c r="H132" s="214"/>
      <c r="I132" s="217"/>
      <c r="J132" s="228">
        <f>BK132</f>
        <v>0</v>
      </c>
      <c r="K132" s="214"/>
      <c r="L132" s="219"/>
      <c r="M132" s="220"/>
      <c r="N132" s="221"/>
      <c r="O132" s="221"/>
      <c r="P132" s="222">
        <f>SUM(P133:P141)</f>
        <v>0</v>
      </c>
      <c r="Q132" s="221"/>
      <c r="R132" s="222">
        <f>SUM(R133:R141)</f>
        <v>48.114711999999997</v>
      </c>
      <c r="S132" s="221"/>
      <c r="T132" s="223">
        <f>SUM(T133:T141)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4" t="s">
        <v>83</v>
      </c>
      <c r="AT132" s="225" t="s">
        <v>75</v>
      </c>
      <c r="AU132" s="225" t="s">
        <v>83</v>
      </c>
      <c r="AY132" s="224" t="s">
        <v>160</v>
      </c>
      <c r="BK132" s="226">
        <f>SUM(BK133:BK141)</f>
        <v>0</v>
      </c>
    </row>
    <row r="133" s="2" customFormat="1" ht="37.8" customHeight="1">
      <c r="A133" s="39"/>
      <c r="B133" s="40"/>
      <c r="C133" s="229" t="s">
        <v>83</v>
      </c>
      <c r="D133" s="229" t="s">
        <v>162</v>
      </c>
      <c r="E133" s="230" t="s">
        <v>484</v>
      </c>
      <c r="F133" s="231" t="s">
        <v>485</v>
      </c>
      <c r="G133" s="232" t="s">
        <v>130</v>
      </c>
      <c r="H133" s="233">
        <v>25.399999999999999</v>
      </c>
      <c r="I133" s="234"/>
      <c r="J133" s="235">
        <f>ROUND(I133*H133,2)</f>
        <v>0</v>
      </c>
      <c r="K133" s="231" t="s">
        <v>166</v>
      </c>
      <c r="L133" s="45"/>
      <c r="M133" s="236" t="s">
        <v>1</v>
      </c>
      <c r="N133" s="237" t="s">
        <v>41</v>
      </c>
      <c r="O133" s="92"/>
      <c r="P133" s="238">
        <f>O133*H133</f>
        <v>0</v>
      </c>
      <c r="Q133" s="238">
        <v>0.64293</v>
      </c>
      <c r="R133" s="238">
        <f>Q133*H133</f>
        <v>16.330421999999999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167</v>
      </c>
      <c r="AT133" s="240" t="s">
        <v>162</v>
      </c>
      <c r="AU133" s="240" t="s">
        <v>85</v>
      </c>
      <c r="AY133" s="18" t="s">
        <v>160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83</v>
      </c>
      <c r="BK133" s="241">
        <f>ROUND(I133*H133,2)</f>
        <v>0</v>
      </c>
      <c r="BL133" s="18" t="s">
        <v>167</v>
      </c>
      <c r="BM133" s="240" t="s">
        <v>520</v>
      </c>
    </row>
    <row r="134" s="13" customFormat="1">
      <c r="A134" s="13"/>
      <c r="B134" s="242"/>
      <c r="C134" s="243"/>
      <c r="D134" s="244" t="s">
        <v>169</v>
      </c>
      <c r="E134" s="245" t="s">
        <v>1</v>
      </c>
      <c r="F134" s="246" t="s">
        <v>487</v>
      </c>
      <c r="G134" s="243"/>
      <c r="H134" s="245" t="s">
        <v>1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2" t="s">
        <v>169</v>
      </c>
      <c r="AU134" s="252" t="s">
        <v>85</v>
      </c>
      <c r="AV134" s="13" t="s">
        <v>83</v>
      </c>
      <c r="AW134" s="13" t="s">
        <v>33</v>
      </c>
      <c r="AX134" s="13" t="s">
        <v>76</v>
      </c>
      <c r="AY134" s="252" t="s">
        <v>160</v>
      </c>
    </row>
    <row r="135" s="14" customFormat="1">
      <c r="A135" s="14"/>
      <c r="B135" s="253"/>
      <c r="C135" s="254"/>
      <c r="D135" s="244" t="s">
        <v>169</v>
      </c>
      <c r="E135" s="255" t="s">
        <v>1</v>
      </c>
      <c r="F135" s="256" t="s">
        <v>521</v>
      </c>
      <c r="G135" s="254"/>
      <c r="H135" s="257">
        <v>25.399999999999999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3" t="s">
        <v>169</v>
      </c>
      <c r="AU135" s="263" t="s">
        <v>85</v>
      </c>
      <c r="AV135" s="14" t="s">
        <v>85</v>
      </c>
      <c r="AW135" s="14" t="s">
        <v>33</v>
      </c>
      <c r="AX135" s="14" t="s">
        <v>83</v>
      </c>
      <c r="AY135" s="263" t="s">
        <v>160</v>
      </c>
    </row>
    <row r="136" s="2" customFormat="1" ht="49.05" customHeight="1">
      <c r="A136" s="39"/>
      <c r="B136" s="40"/>
      <c r="C136" s="229" t="s">
        <v>85</v>
      </c>
      <c r="D136" s="229" t="s">
        <v>162</v>
      </c>
      <c r="E136" s="230" t="s">
        <v>488</v>
      </c>
      <c r="F136" s="231" t="s">
        <v>489</v>
      </c>
      <c r="G136" s="232" t="s">
        <v>130</v>
      </c>
      <c r="H136" s="233">
        <v>76.200000000000003</v>
      </c>
      <c r="I136" s="234"/>
      <c r="J136" s="235">
        <f>ROUND(I136*H136,2)</f>
        <v>0</v>
      </c>
      <c r="K136" s="231" t="s">
        <v>166</v>
      </c>
      <c r="L136" s="45"/>
      <c r="M136" s="236" t="s">
        <v>1</v>
      </c>
      <c r="N136" s="237" t="s">
        <v>41</v>
      </c>
      <c r="O136" s="92"/>
      <c r="P136" s="238">
        <f>O136*H136</f>
        <v>0</v>
      </c>
      <c r="Q136" s="238">
        <v>0.049549999999999997</v>
      </c>
      <c r="R136" s="238">
        <f>Q136*H136</f>
        <v>3.7757099999999997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167</v>
      </c>
      <c r="AT136" s="240" t="s">
        <v>162</v>
      </c>
      <c r="AU136" s="240" t="s">
        <v>85</v>
      </c>
      <c r="AY136" s="18" t="s">
        <v>160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83</v>
      </c>
      <c r="BK136" s="241">
        <f>ROUND(I136*H136,2)</f>
        <v>0</v>
      </c>
      <c r="BL136" s="18" t="s">
        <v>167</v>
      </c>
      <c r="BM136" s="240" t="s">
        <v>522</v>
      </c>
    </row>
    <row r="137" s="13" customFormat="1">
      <c r="A137" s="13"/>
      <c r="B137" s="242"/>
      <c r="C137" s="243"/>
      <c r="D137" s="244" t="s">
        <v>169</v>
      </c>
      <c r="E137" s="245" t="s">
        <v>1</v>
      </c>
      <c r="F137" s="246" t="s">
        <v>491</v>
      </c>
      <c r="G137" s="243"/>
      <c r="H137" s="245" t="s">
        <v>1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2" t="s">
        <v>169</v>
      </c>
      <c r="AU137" s="252" t="s">
        <v>85</v>
      </c>
      <c r="AV137" s="13" t="s">
        <v>83</v>
      </c>
      <c r="AW137" s="13" t="s">
        <v>33</v>
      </c>
      <c r="AX137" s="13" t="s">
        <v>76</v>
      </c>
      <c r="AY137" s="252" t="s">
        <v>160</v>
      </c>
    </row>
    <row r="138" s="14" customFormat="1">
      <c r="A138" s="14"/>
      <c r="B138" s="253"/>
      <c r="C138" s="254"/>
      <c r="D138" s="244" t="s">
        <v>169</v>
      </c>
      <c r="E138" s="255" t="s">
        <v>1</v>
      </c>
      <c r="F138" s="256" t="s">
        <v>523</v>
      </c>
      <c r="G138" s="254"/>
      <c r="H138" s="257">
        <v>76.200000000000003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3" t="s">
        <v>169</v>
      </c>
      <c r="AU138" s="263" t="s">
        <v>85</v>
      </c>
      <c r="AV138" s="14" t="s">
        <v>85</v>
      </c>
      <c r="AW138" s="14" t="s">
        <v>33</v>
      </c>
      <c r="AX138" s="14" t="s">
        <v>83</v>
      </c>
      <c r="AY138" s="263" t="s">
        <v>160</v>
      </c>
    </row>
    <row r="139" s="2" customFormat="1" ht="62.7" customHeight="1">
      <c r="A139" s="39"/>
      <c r="B139" s="40"/>
      <c r="C139" s="229" t="s">
        <v>96</v>
      </c>
      <c r="D139" s="229" t="s">
        <v>162</v>
      </c>
      <c r="E139" s="230" t="s">
        <v>493</v>
      </c>
      <c r="F139" s="231" t="s">
        <v>494</v>
      </c>
      <c r="G139" s="232" t="s">
        <v>130</v>
      </c>
      <c r="H139" s="233">
        <v>25.399999999999999</v>
      </c>
      <c r="I139" s="234"/>
      <c r="J139" s="235">
        <f>ROUND(I139*H139,2)</f>
        <v>0</v>
      </c>
      <c r="K139" s="231" t="s">
        <v>166</v>
      </c>
      <c r="L139" s="45"/>
      <c r="M139" s="236" t="s">
        <v>1</v>
      </c>
      <c r="N139" s="237" t="s">
        <v>41</v>
      </c>
      <c r="O139" s="92"/>
      <c r="P139" s="238">
        <f>O139*H139</f>
        <v>0</v>
      </c>
      <c r="Q139" s="238">
        <v>1.1027</v>
      </c>
      <c r="R139" s="238">
        <f>Q139*H139</f>
        <v>28.008579999999998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167</v>
      </c>
      <c r="AT139" s="240" t="s">
        <v>162</v>
      </c>
      <c r="AU139" s="240" t="s">
        <v>85</v>
      </c>
      <c r="AY139" s="18" t="s">
        <v>160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83</v>
      </c>
      <c r="BK139" s="241">
        <f>ROUND(I139*H139,2)</f>
        <v>0</v>
      </c>
      <c r="BL139" s="18" t="s">
        <v>167</v>
      </c>
      <c r="BM139" s="240" t="s">
        <v>524</v>
      </c>
    </row>
    <row r="140" s="13" customFormat="1">
      <c r="A140" s="13"/>
      <c r="B140" s="242"/>
      <c r="C140" s="243"/>
      <c r="D140" s="244" t="s">
        <v>169</v>
      </c>
      <c r="E140" s="245" t="s">
        <v>1</v>
      </c>
      <c r="F140" s="246" t="s">
        <v>525</v>
      </c>
      <c r="G140" s="243"/>
      <c r="H140" s="245" t="s">
        <v>1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2" t="s">
        <v>169</v>
      </c>
      <c r="AU140" s="252" t="s">
        <v>85</v>
      </c>
      <c r="AV140" s="13" t="s">
        <v>83</v>
      </c>
      <c r="AW140" s="13" t="s">
        <v>33</v>
      </c>
      <c r="AX140" s="13" t="s">
        <v>76</v>
      </c>
      <c r="AY140" s="252" t="s">
        <v>160</v>
      </c>
    </row>
    <row r="141" s="14" customFormat="1">
      <c r="A141" s="14"/>
      <c r="B141" s="253"/>
      <c r="C141" s="254"/>
      <c r="D141" s="244" t="s">
        <v>169</v>
      </c>
      <c r="E141" s="255" t="s">
        <v>1</v>
      </c>
      <c r="F141" s="256" t="s">
        <v>526</v>
      </c>
      <c r="G141" s="254"/>
      <c r="H141" s="257">
        <v>25.399999999999999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3" t="s">
        <v>169</v>
      </c>
      <c r="AU141" s="263" t="s">
        <v>85</v>
      </c>
      <c r="AV141" s="14" t="s">
        <v>85</v>
      </c>
      <c r="AW141" s="14" t="s">
        <v>33</v>
      </c>
      <c r="AX141" s="14" t="s">
        <v>83</v>
      </c>
      <c r="AY141" s="263" t="s">
        <v>160</v>
      </c>
    </row>
    <row r="142" s="12" customFormat="1" ht="22.8" customHeight="1">
      <c r="A142" s="12"/>
      <c r="B142" s="213"/>
      <c r="C142" s="214"/>
      <c r="D142" s="215" t="s">
        <v>75</v>
      </c>
      <c r="E142" s="227" t="s">
        <v>194</v>
      </c>
      <c r="F142" s="227" t="s">
        <v>501</v>
      </c>
      <c r="G142" s="214"/>
      <c r="H142" s="214"/>
      <c r="I142" s="217"/>
      <c r="J142" s="228">
        <f>BK142</f>
        <v>0</v>
      </c>
      <c r="K142" s="214"/>
      <c r="L142" s="219"/>
      <c r="M142" s="220"/>
      <c r="N142" s="221"/>
      <c r="O142" s="221"/>
      <c r="P142" s="222">
        <f>SUM(P143:P144)</f>
        <v>0</v>
      </c>
      <c r="Q142" s="221"/>
      <c r="R142" s="222">
        <f>SUM(R143:R144)</f>
        <v>35.464146</v>
      </c>
      <c r="S142" s="221"/>
      <c r="T142" s="223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4" t="s">
        <v>83</v>
      </c>
      <c r="AT142" s="225" t="s">
        <v>75</v>
      </c>
      <c r="AU142" s="225" t="s">
        <v>83</v>
      </c>
      <c r="AY142" s="224" t="s">
        <v>160</v>
      </c>
      <c r="BK142" s="226">
        <f>SUM(BK143:BK144)</f>
        <v>0</v>
      </c>
    </row>
    <row r="143" s="2" customFormat="1" ht="37.8" customHeight="1">
      <c r="A143" s="39"/>
      <c r="B143" s="40"/>
      <c r="C143" s="229" t="s">
        <v>167</v>
      </c>
      <c r="D143" s="229" t="s">
        <v>162</v>
      </c>
      <c r="E143" s="230" t="s">
        <v>502</v>
      </c>
      <c r="F143" s="231" t="s">
        <v>503</v>
      </c>
      <c r="G143" s="232" t="s">
        <v>130</v>
      </c>
      <c r="H143" s="233">
        <v>644.10000000000002</v>
      </c>
      <c r="I143" s="234"/>
      <c r="J143" s="235">
        <f>ROUND(I143*H143,2)</f>
        <v>0</v>
      </c>
      <c r="K143" s="231" t="s">
        <v>166</v>
      </c>
      <c r="L143" s="45"/>
      <c r="M143" s="236" t="s">
        <v>1</v>
      </c>
      <c r="N143" s="237" t="s">
        <v>41</v>
      </c>
      <c r="O143" s="92"/>
      <c r="P143" s="238">
        <f>O143*H143</f>
        <v>0</v>
      </c>
      <c r="Q143" s="238">
        <v>0.055059999999999998</v>
      </c>
      <c r="R143" s="238">
        <f>Q143*H143</f>
        <v>35.464146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167</v>
      </c>
      <c r="AT143" s="240" t="s">
        <v>162</v>
      </c>
      <c r="AU143" s="240" t="s">
        <v>85</v>
      </c>
      <c r="AY143" s="18" t="s">
        <v>160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83</v>
      </c>
      <c r="BK143" s="241">
        <f>ROUND(I143*H143,2)</f>
        <v>0</v>
      </c>
      <c r="BL143" s="18" t="s">
        <v>167</v>
      </c>
      <c r="BM143" s="240" t="s">
        <v>527</v>
      </c>
    </row>
    <row r="144" s="14" customFormat="1">
      <c r="A144" s="14"/>
      <c r="B144" s="253"/>
      <c r="C144" s="254"/>
      <c r="D144" s="244" t="s">
        <v>169</v>
      </c>
      <c r="E144" s="255" t="s">
        <v>1</v>
      </c>
      <c r="F144" s="256" t="s">
        <v>516</v>
      </c>
      <c r="G144" s="254"/>
      <c r="H144" s="257">
        <v>644.10000000000002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3" t="s">
        <v>169</v>
      </c>
      <c r="AU144" s="263" t="s">
        <v>85</v>
      </c>
      <c r="AV144" s="14" t="s">
        <v>85</v>
      </c>
      <c r="AW144" s="14" t="s">
        <v>33</v>
      </c>
      <c r="AX144" s="14" t="s">
        <v>83</v>
      </c>
      <c r="AY144" s="263" t="s">
        <v>160</v>
      </c>
    </row>
    <row r="145" s="12" customFormat="1" ht="22.8" customHeight="1">
      <c r="A145" s="12"/>
      <c r="B145" s="213"/>
      <c r="C145" s="214"/>
      <c r="D145" s="215" t="s">
        <v>75</v>
      </c>
      <c r="E145" s="227" t="s">
        <v>215</v>
      </c>
      <c r="F145" s="227" t="s">
        <v>419</v>
      </c>
      <c r="G145" s="214"/>
      <c r="H145" s="214"/>
      <c r="I145" s="217"/>
      <c r="J145" s="228">
        <f>BK145</f>
        <v>0</v>
      </c>
      <c r="K145" s="214"/>
      <c r="L145" s="219"/>
      <c r="M145" s="220"/>
      <c r="N145" s="221"/>
      <c r="O145" s="221"/>
      <c r="P145" s="222">
        <f>SUM(P146:P154)</f>
        <v>0</v>
      </c>
      <c r="Q145" s="221"/>
      <c r="R145" s="222">
        <f>SUM(R146:R154)</f>
        <v>0</v>
      </c>
      <c r="S145" s="221"/>
      <c r="T145" s="223">
        <f>SUM(T146:T154)</f>
        <v>11.5938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4" t="s">
        <v>83</v>
      </c>
      <c r="AT145" s="225" t="s">
        <v>75</v>
      </c>
      <c r="AU145" s="225" t="s">
        <v>83</v>
      </c>
      <c r="AY145" s="224" t="s">
        <v>160</v>
      </c>
      <c r="BK145" s="226">
        <f>SUM(BK146:BK154)</f>
        <v>0</v>
      </c>
    </row>
    <row r="146" s="2" customFormat="1" ht="78" customHeight="1">
      <c r="A146" s="39"/>
      <c r="B146" s="40"/>
      <c r="C146" s="229" t="s">
        <v>186</v>
      </c>
      <c r="D146" s="229" t="s">
        <v>162</v>
      </c>
      <c r="E146" s="230" t="s">
        <v>528</v>
      </c>
      <c r="F146" s="231" t="s">
        <v>529</v>
      </c>
      <c r="G146" s="232" t="s">
        <v>130</v>
      </c>
      <c r="H146" s="233">
        <v>644.10000000000002</v>
      </c>
      <c r="I146" s="234"/>
      <c r="J146" s="235">
        <f>ROUND(I146*H146,2)</f>
        <v>0</v>
      </c>
      <c r="K146" s="231" t="s">
        <v>166</v>
      </c>
      <c r="L146" s="45"/>
      <c r="M146" s="236" t="s">
        <v>1</v>
      </c>
      <c r="N146" s="237" t="s">
        <v>41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167</v>
      </c>
      <c r="AT146" s="240" t="s">
        <v>162</v>
      </c>
      <c r="AU146" s="240" t="s">
        <v>85</v>
      </c>
      <c r="AY146" s="18" t="s">
        <v>160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83</v>
      </c>
      <c r="BK146" s="241">
        <f>ROUND(I146*H146,2)</f>
        <v>0</v>
      </c>
      <c r="BL146" s="18" t="s">
        <v>167</v>
      </c>
      <c r="BM146" s="240" t="s">
        <v>530</v>
      </c>
    </row>
    <row r="147" s="14" customFormat="1">
      <c r="A147" s="14"/>
      <c r="B147" s="253"/>
      <c r="C147" s="254"/>
      <c r="D147" s="244" t="s">
        <v>169</v>
      </c>
      <c r="E147" s="255" t="s">
        <v>1</v>
      </c>
      <c r="F147" s="256" t="s">
        <v>516</v>
      </c>
      <c r="G147" s="254"/>
      <c r="H147" s="257">
        <v>644.10000000000002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3" t="s">
        <v>169</v>
      </c>
      <c r="AU147" s="263" t="s">
        <v>85</v>
      </c>
      <c r="AV147" s="14" t="s">
        <v>85</v>
      </c>
      <c r="AW147" s="14" t="s">
        <v>33</v>
      </c>
      <c r="AX147" s="14" t="s">
        <v>83</v>
      </c>
      <c r="AY147" s="263" t="s">
        <v>160</v>
      </c>
    </row>
    <row r="148" s="2" customFormat="1" ht="66.75" customHeight="1">
      <c r="A148" s="39"/>
      <c r="B148" s="40"/>
      <c r="C148" s="229" t="s">
        <v>194</v>
      </c>
      <c r="D148" s="229" t="s">
        <v>162</v>
      </c>
      <c r="E148" s="230" t="s">
        <v>505</v>
      </c>
      <c r="F148" s="231" t="s">
        <v>506</v>
      </c>
      <c r="G148" s="232" t="s">
        <v>130</v>
      </c>
      <c r="H148" s="233">
        <v>644.10000000000002</v>
      </c>
      <c r="I148" s="234"/>
      <c r="J148" s="235">
        <f>ROUND(I148*H148,2)</f>
        <v>0</v>
      </c>
      <c r="K148" s="231" t="s">
        <v>166</v>
      </c>
      <c r="L148" s="45"/>
      <c r="M148" s="236" t="s">
        <v>1</v>
      </c>
      <c r="N148" s="237" t="s">
        <v>41</v>
      </c>
      <c r="O148" s="92"/>
      <c r="P148" s="238">
        <f>O148*H148</f>
        <v>0</v>
      </c>
      <c r="Q148" s="238">
        <v>0</v>
      </c>
      <c r="R148" s="238">
        <f>Q148*H148</f>
        <v>0</v>
      </c>
      <c r="S148" s="238">
        <v>0.017999999999999999</v>
      </c>
      <c r="T148" s="239">
        <f>S148*H148</f>
        <v>11.5938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167</v>
      </c>
      <c r="AT148" s="240" t="s">
        <v>162</v>
      </c>
      <c r="AU148" s="240" t="s">
        <v>85</v>
      </c>
      <c r="AY148" s="18" t="s">
        <v>160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83</v>
      </c>
      <c r="BK148" s="241">
        <f>ROUND(I148*H148,2)</f>
        <v>0</v>
      </c>
      <c r="BL148" s="18" t="s">
        <v>167</v>
      </c>
      <c r="BM148" s="240" t="s">
        <v>531</v>
      </c>
    </row>
    <row r="149" s="13" customFormat="1">
      <c r="A149" s="13"/>
      <c r="B149" s="242"/>
      <c r="C149" s="243"/>
      <c r="D149" s="244" t="s">
        <v>169</v>
      </c>
      <c r="E149" s="245" t="s">
        <v>1</v>
      </c>
      <c r="F149" s="246" t="s">
        <v>532</v>
      </c>
      <c r="G149" s="243"/>
      <c r="H149" s="245" t="s">
        <v>1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2" t="s">
        <v>169</v>
      </c>
      <c r="AU149" s="252" t="s">
        <v>85</v>
      </c>
      <c r="AV149" s="13" t="s">
        <v>83</v>
      </c>
      <c r="AW149" s="13" t="s">
        <v>33</v>
      </c>
      <c r="AX149" s="13" t="s">
        <v>76</v>
      </c>
      <c r="AY149" s="252" t="s">
        <v>160</v>
      </c>
    </row>
    <row r="150" s="14" customFormat="1">
      <c r="A150" s="14"/>
      <c r="B150" s="253"/>
      <c r="C150" s="254"/>
      <c r="D150" s="244" t="s">
        <v>169</v>
      </c>
      <c r="E150" s="255" t="s">
        <v>1</v>
      </c>
      <c r="F150" s="256" t="s">
        <v>533</v>
      </c>
      <c r="G150" s="254"/>
      <c r="H150" s="257">
        <v>124.09999999999999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3" t="s">
        <v>169</v>
      </c>
      <c r="AU150" s="263" t="s">
        <v>85</v>
      </c>
      <c r="AV150" s="14" t="s">
        <v>85</v>
      </c>
      <c r="AW150" s="14" t="s">
        <v>33</v>
      </c>
      <c r="AX150" s="14" t="s">
        <v>76</v>
      </c>
      <c r="AY150" s="263" t="s">
        <v>160</v>
      </c>
    </row>
    <row r="151" s="13" customFormat="1">
      <c r="A151" s="13"/>
      <c r="B151" s="242"/>
      <c r="C151" s="243"/>
      <c r="D151" s="244" t="s">
        <v>169</v>
      </c>
      <c r="E151" s="245" t="s">
        <v>1</v>
      </c>
      <c r="F151" s="246" t="s">
        <v>534</v>
      </c>
      <c r="G151" s="243"/>
      <c r="H151" s="245" t="s">
        <v>1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2" t="s">
        <v>169</v>
      </c>
      <c r="AU151" s="252" t="s">
        <v>85</v>
      </c>
      <c r="AV151" s="13" t="s">
        <v>83</v>
      </c>
      <c r="AW151" s="13" t="s">
        <v>33</v>
      </c>
      <c r="AX151" s="13" t="s">
        <v>76</v>
      </c>
      <c r="AY151" s="252" t="s">
        <v>160</v>
      </c>
    </row>
    <row r="152" s="13" customFormat="1">
      <c r="A152" s="13"/>
      <c r="B152" s="242"/>
      <c r="C152" s="243"/>
      <c r="D152" s="244" t="s">
        <v>169</v>
      </c>
      <c r="E152" s="245" t="s">
        <v>1</v>
      </c>
      <c r="F152" s="246" t="s">
        <v>535</v>
      </c>
      <c r="G152" s="243"/>
      <c r="H152" s="245" t="s">
        <v>1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2" t="s">
        <v>169</v>
      </c>
      <c r="AU152" s="252" t="s">
        <v>85</v>
      </c>
      <c r="AV152" s="13" t="s">
        <v>83</v>
      </c>
      <c r="AW152" s="13" t="s">
        <v>33</v>
      </c>
      <c r="AX152" s="13" t="s">
        <v>76</v>
      </c>
      <c r="AY152" s="252" t="s">
        <v>160</v>
      </c>
    </row>
    <row r="153" s="14" customFormat="1">
      <c r="A153" s="14"/>
      <c r="B153" s="253"/>
      <c r="C153" s="254"/>
      <c r="D153" s="244" t="s">
        <v>169</v>
      </c>
      <c r="E153" s="255" t="s">
        <v>1</v>
      </c>
      <c r="F153" s="256" t="s">
        <v>536</v>
      </c>
      <c r="G153" s="254"/>
      <c r="H153" s="257">
        <v>520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3" t="s">
        <v>169</v>
      </c>
      <c r="AU153" s="263" t="s">
        <v>85</v>
      </c>
      <c r="AV153" s="14" t="s">
        <v>85</v>
      </c>
      <c r="AW153" s="14" t="s">
        <v>33</v>
      </c>
      <c r="AX153" s="14" t="s">
        <v>76</v>
      </c>
      <c r="AY153" s="263" t="s">
        <v>160</v>
      </c>
    </row>
    <row r="154" s="15" customFormat="1">
      <c r="A154" s="15"/>
      <c r="B154" s="264"/>
      <c r="C154" s="265"/>
      <c r="D154" s="244" t="s">
        <v>169</v>
      </c>
      <c r="E154" s="266" t="s">
        <v>516</v>
      </c>
      <c r="F154" s="267" t="s">
        <v>185</v>
      </c>
      <c r="G154" s="265"/>
      <c r="H154" s="268">
        <v>644.10000000000002</v>
      </c>
      <c r="I154" s="269"/>
      <c r="J154" s="265"/>
      <c r="K154" s="265"/>
      <c r="L154" s="270"/>
      <c r="M154" s="271"/>
      <c r="N154" s="272"/>
      <c r="O154" s="272"/>
      <c r="P154" s="272"/>
      <c r="Q154" s="272"/>
      <c r="R154" s="272"/>
      <c r="S154" s="272"/>
      <c r="T154" s="27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4" t="s">
        <v>169</v>
      </c>
      <c r="AU154" s="274" t="s">
        <v>85</v>
      </c>
      <c r="AV154" s="15" t="s">
        <v>167</v>
      </c>
      <c r="AW154" s="15" t="s">
        <v>33</v>
      </c>
      <c r="AX154" s="15" t="s">
        <v>83</v>
      </c>
      <c r="AY154" s="274" t="s">
        <v>160</v>
      </c>
    </row>
    <row r="155" s="12" customFormat="1" ht="22.8" customHeight="1">
      <c r="A155" s="12"/>
      <c r="B155" s="213"/>
      <c r="C155" s="214"/>
      <c r="D155" s="215" t="s">
        <v>75</v>
      </c>
      <c r="E155" s="227" t="s">
        <v>432</v>
      </c>
      <c r="F155" s="227" t="s">
        <v>433</v>
      </c>
      <c r="G155" s="214"/>
      <c r="H155" s="214"/>
      <c r="I155" s="217"/>
      <c r="J155" s="228">
        <f>BK155</f>
        <v>0</v>
      </c>
      <c r="K155" s="214"/>
      <c r="L155" s="219"/>
      <c r="M155" s="220"/>
      <c r="N155" s="221"/>
      <c r="O155" s="221"/>
      <c r="P155" s="222">
        <f>SUM(P156:P160)</f>
        <v>0</v>
      </c>
      <c r="Q155" s="221"/>
      <c r="R155" s="222">
        <f>SUM(R156:R160)</f>
        <v>0</v>
      </c>
      <c r="S155" s="221"/>
      <c r="T155" s="223">
        <f>SUM(T156:T160)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4" t="s">
        <v>83</v>
      </c>
      <c r="AT155" s="225" t="s">
        <v>75</v>
      </c>
      <c r="AU155" s="225" t="s">
        <v>83</v>
      </c>
      <c r="AY155" s="224" t="s">
        <v>160</v>
      </c>
      <c r="BK155" s="226">
        <f>SUM(BK156:BK160)</f>
        <v>0</v>
      </c>
    </row>
    <row r="156" s="2" customFormat="1" ht="44.25" customHeight="1">
      <c r="A156" s="39"/>
      <c r="B156" s="40"/>
      <c r="C156" s="229" t="s">
        <v>202</v>
      </c>
      <c r="D156" s="229" t="s">
        <v>162</v>
      </c>
      <c r="E156" s="230" t="s">
        <v>435</v>
      </c>
      <c r="F156" s="231" t="s">
        <v>436</v>
      </c>
      <c r="G156" s="232" t="s">
        <v>260</v>
      </c>
      <c r="H156" s="233">
        <v>11.593999999999999</v>
      </c>
      <c r="I156" s="234"/>
      <c r="J156" s="235">
        <f>ROUND(I156*H156,2)</f>
        <v>0</v>
      </c>
      <c r="K156" s="231" t="s">
        <v>166</v>
      </c>
      <c r="L156" s="45"/>
      <c r="M156" s="236" t="s">
        <v>1</v>
      </c>
      <c r="N156" s="237" t="s">
        <v>41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167</v>
      </c>
      <c r="AT156" s="240" t="s">
        <v>162</v>
      </c>
      <c r="AU156" s="240" t="s">
        <v>85</v>
      </c>
      <c r="AY156" s="18" t="s">
        <v>160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83</v>
      </c>
      <c r="BK156" s="241">
        <f>ROUND(I156*H156,2)</f>
        <v>0</v>
      </c>
      <c r="BL156" s="18" t="s">
        <v>167</v>
      </c>
      <c r="BM156" s="240" t="s">
        <v>537</v>
      </c>
    </row>
    <row r="157" s="2" customFormat="1" ht="37.8" customHeight="1">
      <c r="A157" s="39"/>
      <c r="B157" s="40"/>
      <c r="C157" s="229" t="s">
        <v>198</v>
      </c>
      <c r="D157" s="229" t="s">
        <v>162</v>
      </c>
      <c r="E157" s="230" t="s">
        <v>439</v>
      </c>
      <c r="F157" s="231" t="s">
        <v>440</v>
      </c>
      <c r="G157" s="232" t="s">
        <v>260</v>
      </c>
      <c r="H157" s="233">
        <v>11.593999999999999</v>
      </c>
      <c r="I157" s="234"/>
      <c r="J157" s="235">
        <f>ROUND(I157*H157,2)</f>
        <v>0</v>
      </c>
      <c r="K157" s="231" t="s">
        <v>166</v>
      </c>
      <c r="L157" s="45"/>
      <c r="M157" s="236" t="s">
        <v>1</v>
      </c>
      <c r="N157" s="237" t="s">
        <v>41</v>
      </c>
      <c r="O157" s="92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167</v>
      </c>
      <c r="AT157" s="240" t="s">
        <v>162</v>
      </c>
      <c r="AU157" s="240" t="s">
        <v>85</v>
      </c>
      <c r="AY157" s="18" t="s">
        <v>160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83</v>
      </c>
      <c r="BK157" s="241">
        <f>ROUND(I157*H157,2)</f>
        <v>0</v>
      </c>
      <c r="BL157" s="18" t="s">
        <v>167</v>
      </c>
      <c r="BM157" s="240" t="s">
        <v>538</v>
      </c>
    </row>
    <row r="158" s="2" customFormat="1" ht="49.05" customHeight="1">
      <c r="A158" s="39"/>
      <c r="B158" s="40"/>
      <c r="C158" s="229" t="s">
        <v>215</v>
      </c>
      <c r="D158" s="229" t="s">
        <v>162</v>
      </c>
      <c r="E158" s="230" t="s">
        <v>443</v>
      </c>
      <c r="F158" s="231" t="s">
        <v>444</v>
      </c>
      <c r="G158" s="232" t="s">
        <v>260</v>
      </c>
      <c r="H158" s="233">
        <v>55.439999999999998</v>
      </c>
      <c r="I158" s="234"/>
      <c r="J158" s="235">
        <f>ROUND(I158*H158,2)</f>
        <v>0</v>
      </c>
      <c r="K158" s="231" t="s">
        <v>166</v>
      </c>
      <c r="L158" s="45"/>
      <c r="M158" s="236" t="s">
        <v>1</v>
      </c>
      <c r="N158" s="237" t="s">
        <v>41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167</v>
      </c>
      <c r="AT158" s="240" t="s">
        <v>162</v>
      </c>
      <c r="AU158" s="240" t="s">
        <v>85</v>
      </c>
      <c r="AY158" s="18" t="s">
        <v>160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83</v>
      </c>
      <c r="BK158" s="241">
        <f>ROUND(I158*H158,2)</f>
        <v>0</v>
      </c>
      <c r="BL158" s="18" t="s">
        <v>167</v>
      </c>
      <c r="BM158" s="240" t="s">
        <v>539</v>
      </c>
    </row>
    <row r="159" s="13" customFormat="1">
      <c r="A159" s="13"/>
      <c r="B159" s="242"/>
      <c r="C159" s="243"/>
      <c r="D159" s="244" t="s">
        <v>169</v>
      </c>
      <c r="E159" s="245" t="s">
        <v>1</v>
      </c>
      <c r="F159" s="246" t="s">
        <v>446</v>
      </c>
      <c r="G159" s="243"/>
      <c r="H159" s="245" t="s">
        <v>1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2" t="s">
        <v>169</v>
      </c>
      <c r="AU159" s="252" t="s">
        <v>85</v>
      </c>
      <c r="AV159" s="13" t="s">
        <v>83</v>
      </c>
      <c r="AW159" s="13" t="s">
        <v>33</v>
      </c>
      <c r="AX159" s="13" t="s">
        <v>76</v>
      </c>
      <c r="AY159" s="252" t="s">
        <v>160</v>
      </c>
    </row>
    <row r="160" s="14" customFormat="1">
      <c r="A160" s="14"/>
      <c r="B160" s="253"/>
      <c r="C160" s="254"/>
      <c r="D160" s="244" t="s">
        <v>169</v>
      </c>
      <c r="E160" s="255" t="s">
        <v>1</v>
      </c>
      <c r="F160" s="256" t="s">
        <v>514</v>
      </c>
      <c r="G160" s="254"/>
      <c r="H160" s="257">
        <v>55.439999999999998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3" t="s">
        <v>169</v>
      </c>
      <c r="AU160" s="263" t="s">
        <v>85</v>
      </c>
      <c r="AV160" s="14" t="s">
        <v>85</v>
      </c>
      <c r="AW160" s="14" t="s">
        <v>33</v>
      </c>
      <c r="AX160" s="14" t="s">
        <v>83</v>
      </c>
      <c r="AY160" s="263" t="s">
        <v>160</v>
      </c>
    </row>
    <row r="161" s="12" customFormat="1" ht="22.8" customHeight="1">
      <c r="A161" s="12"/>
      <c r="B161" s="213"/>
      <c r="C161" s="214"/>
      <c r="D161" s="215" t="s">
        <v>75</v>
      </c>
      <c r="E161" s="227" t="s">
        <v>285</v>
      </c>
      <c r="F161" s="227" t="s">
        <v>286</v>
      </c>
      <c r="G161" s="214"/>
      <c r="H161" s="214"/>
      <c r="I161" s="217"/>
      <c r="J161" s="228">
        <f>BK161</f>
        <v>0</v>
      </c>
      <c r="K161" s="214"/>
      <c r="L161" s="219"/>
      <c r="M161" s="220"/>
      <c r="N161" s="221"/>
      <c r="O161" s="221"/>
      <c r="P161" s="222">
        <f>P162</f>
        <v>0</v>
      </c>
      <c r="Q161" s="221"/>
      <c r="R161" s="222">
        <f>R162</f>
        <v>0</v>
      </c>
      <c r="S161" s="221"/>
      <c r="T161" s="223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4" t="s">
        <v>83</v>
      </c>
      <c r="AT161" s="225" t="s">
        <v>75</v>
      </c>
      <c r="AU161" s="225" t="s">
        <v>83</v>
      </c>
      <c r="AY161" s="224" t="s">
        <v>160</v>
      </c>
      <c r="BK161" s="226">
        <f>BK162</f>
        <v>0</v>
      </c>
    </row>
    <row r="162" s="2" customFormat="1" ht="24.15" customHeight="1">
      <c r="A162" s="39"/>
      <c r="B162" s="40"/>
      <c r="C162" s="229" t="s">
        <v>219</v>
      </c>
      <c r="D162" s="229" t="s">
        <v>162</v>
      </c>
      <c r="E162" s="230" t="s">
        <v>287</v>
      </c>
      <c r="F162" s="231" t="s">
        <v>448</v>
      </c>
      <c r="G162" s="232" t="s">
        <v>260</v>
      </c>
      <c r="H162" s="233">
        <v>83.578999999999994</v>
      </c>
      <c r="I162" s="234"/>
      <c r="J162" s="235">
        <f>ROUND(I162*H162,2)</f>
        <v>0</v>
      </c>
      <c r="K162" s="231" t="s">
        <v>166</v>
      </c>
      <c r="L162" s="45"/>
      <c r="M162" s="300" t="s">
        <v>1</v>
      </c>
      <c r="N162" s="301" t="s">
        <v>41</v>
      </c>
      <c r="O162" s="302"/>
      <c r="P162" s="303">
        <f>O162*H162</f>
        <v>0</v>
      </c>
      <c r="Q162" s="303">
        <v>0</v>
      </c>
      <c r="R162" s="303">
        <f>Q162*H162</f>
        <v>0</v>
      </c>
      <c r="S162" s="303">
        <v>0</v>
      </c>
      <c r="T162" s="304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167</v>
      </c>
      <c r="AT162" s="240" t="s">
        <v>162</v>
      </c>
      <c r="AU162" s="240" t="s">
        <v>85</v>
      </c>
      <c r="AY162" s="18" t="s">
        <v>160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83</v>
      </c>
      <c r="BK162" s="241">
        <f>ROUND(I162*H162,2)</f>
        <v>0</v>
      </c>
      <c r="BL162" s="18" t="s">
        <v>167</v>
      </c>
      <c r="BM162" s="240" t="s">
        <v>540</v>
      </c>
    </row>
    <row r="163" s="2" customFormat="1" ht="6.96" customHeight="1">
      <c r="A163" s="39"/>
      <c r="B163" s="67"/>
      <c r="C163" s="68"/>
      <c r="D163" s="68"/>
      <c r="E163" s="68"/>
      <c r="F163" s="68"/>
      <c r="G163" s="68"/>
      <c r="H163" s="68"/>
      <c r="I163" s="68"/>
      <c r="J163" s="68"/>
      <c r="K163" s="68"/>
      <c r="L163" s="45"/>
      <c r="M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</row>
  </sheetData>
  <sheetProtection sheet="1" autoFilter="0" formatColumns="0" formatRows="0" objects="1" scenarios="1" spinCount="100000" saltValue="Do3jQASfrmWlfKflTo4+w62J2SWsppIUulmQc+2+szkNQe8/ellVCWQygaZ8zR6mg1XpsmF+c082duWxEM4/bQ==" hashValue="pm5QEkRsjsGw1CSHFlworRANUqWyQPII2Foa88l7MubvnLpyoBgg32LJVH3iXYeA0yAC5fzDOZpdKUSjqUjiSw==" algorithmName="SHA-512" password="CC35"/>
  <autoFilter ref="C129:K162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6:H116"/>
    <mergeCell ref="E120:H120"/>
    <mergeCell ref="E118:H118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85</v>
      </c>
    </row>
    <row r="4" s="1" customFormat="1" ht="24.96" customHeight="1">
      <c r="B4" s="21"/>
      <c r="D4" s="151" t="s">
        <v>123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Lubina - Petřvald stupen_km_7,675</v>
      </c>
      <c r="F7" s="153"/>
      <c r="G7" s="153"/>
      <c r="H7" s="153"/>
      <c r="L7" s="21"/>
    </row>
    <row r="8" s="1" customFormat="1" ht="12" customHeight="1">
      <c r="B8" s="21"/>
      <c r="D8" s="153" t="s">
        <v>132</v>
      </c>
      <c r="L8" s="21"/>
    </row>
    <row r="9" s="2" customFormat="1" ht="16.5" customHeight="1">
      <c r="A9" s="39"/>
      <c r="B9" s="45"/>
      <c r="C9" s="39"/>
      <c r="D9" s="39"/>
      <c r="E9" s="154" t="s">
        <v>541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3" t="s">
        <v>134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5" t="s">
        <v>542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3" t="s">
        <v>18</v>
      </c>
      <c r="E13" s="39"/>
      <c r="F13" s="142" t="s">
        <v>1</v>
      </c>
      <c r="G13" s="39"/>
      <c r="H13" s="39"/>
      <c r="I13" s="153" t="s">
        <v>19</v>
      </c>
      <c r="J13" s="142" t="s">
        <v>543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3" t="s">
        <v>21</v>
      </c>
      <c r="E14" s="39"/>
      <c r="F14" s="142" t="s">
        <v>22</v>
      </c>
      <c r="G14" s="39"/>
      <c r="H14" s="39"/>
      <c r="I14" s="153" t="s">
        <v>23</v>
      </c>
      <c r="J14" s="156" t="str">
        <f>'Rekapitulace stavby'!AN8</f>
        <v>13. 6. 2022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3" t="s">
        <v>25</v>
      </c>
      <c r="E16" s="39"/>
      <c r="F16" s="39"/>
      <c r="G16" s="39"/>
      <c r="H16" s="39"/>
      <c r="I16" s="153" t="s">
        <v>26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3" t="s">
        <v>28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3" t="s">
        <v>29</v>
      </c>
      <c r="E19" s="39"/>
      <c r="F19" s="39"/>
      <c r="G19" s="39"/>
      <c r="H19" s="39"/>
      <c r="I19" s="153" t="s">
        <v>26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3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3" t="s">
        <v>31</v>
      </c>
      <c r="E22" s="39"/>
      <c r="F22" s="39"/>
      <c r="G22" s="39"/>
      <c r="H22" s="39"/>
      <c r="I22" s="153" t="s">
        <v>26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32</v>
      </c>
      <c r="F23" s="39"/>
      <c r="G23" s="39"/>
      <c r="H23" s="39"/>
      <c r="I23" s="153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3" t="s">
        <v>34</v>
      </c>
      <c r="E25" s="39"/>
      <c r="F25" s="39"/>
      <c r="G25" s="39"/>
      <c r="H25" s="39"/>
      <c r="I25" s="153" t="s">
        <v>26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32</v>
      </c>
      <c r="F26" s="39"/>
      <c r="G26" s="39"/>
      <c r="H26" s="39"/>
      <c r="I26" s="153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3" t="s">
        <v>35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7"/>
      <c r="B29" s="158"/>
      <c r="C29" s="157"/>
      <c r="D29" s="157"/>
      <c r="E29" s="159" t="s">
        <v>1</v>
      </c>
      <c r="F29" s="159"/>
      <c r="G29" s="159"/>
      <c r="H29" s="159"/>
      <c r="I29" s="157"/>
      <c r="J29" s="157"/>
      <c r="K29" s="157"/>
      <c r="L29" s="160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1"/>
      <c r="E31" s="161"/>
      <c r="F31" s="161"/>
      <c r="G31" s="161"/>
      <c r="H31" s="161"/>
      <c r="I31" s="161"/>
      <c r="J31" s="161"/>
      <c r="K31" s="16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2" t="s">
        <v>36</v>
      </c>
      <c r="E32" s="39"/>
      <c r="F32" s="39"/>
      <c r="G32" s="39"/>
      <c r="H32" s="39"/>
      <c r="I32" s="39"/>
      <c r="J32" s="163">
        <f>ROUND(J123,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1"/>
      <c r="E33" s="161"/>
      <c r="F33" s="161"/>
      <c r="G33" s="161"/>
      <c r="H33" s="161"/>
      <c r="I33" s="161"/>
      <c r="J33" s="161"/>
      <c r="K33" s="16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4" t="s">
        <v>38</v>
      </c>
      <c r="G34" s="39"/>
      <c r="H34" s="39"/>
      <c r="I34" s="164" t="s">
        <v>37</v>
      </c>
      <c r="J34" s="164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5" t="s">
        <v>40</v>
      </c>
      <c r="E35" s="153" t="s">
        <v>41</v>
      </c>
      <c r="F35" s="166">
        <f>ROUND((SUM(BE123:BE143)),  2)</f>
        <v>0</v>
      </c>
      <c r="G35" s="39"/>
      <c r="H35" s="39"/>
      <c r="I35" s="167">
        <v>0.20999999999999999</v>
      </c>
      <c r="J35" s="166">
        <f>ROUND(((SUM(BE123:BE143))*I35),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3" t="s">
        <v>42</v>
      </c>
      <c r="F36" s="166">
        <f>ROUND((SUM(BF123:BF143)),  2)</f>
        <v>0</v>
      </c>
      <c r="G36" s="39"/>
      <c r="H36" s="39"/>
      <c r="I36" s="167">
        <v>0.14999999999999999</v>
      </c>
      <c r="J36" s="166">
        <f>ROUND(((SUM(BF123:BF143))*I36),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3" t="s">
        <v>43</v>
      </c>
      <c r="F37" s="166">
        <f>ROUND((SUM(BG123:BG143)),  2)</f>
        <v>0</v>
      </c>
      <c r="G37" s="39"/>
      <c r="H37" s="39"/>
      <c r="I37" s="167">
        <v>0.20999999999999999</v>
      </c>
      <c r="J37" s="16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3" t="s">
        <v>44</v>
      </c>
      <c r="F38" s="166">
        <f>ROUND((SUM(BH123:BH143)),  2)</f>
        <v>0</v>
      </c>
      <c r="G38" s="39"/>
      <c r="H38" s="39"/>
      <c r="I38" s="167">
        <v>0.14999999999999999</v>
      </c>
      <c r="J38" s="166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3" t="s">
        <v>45</v>
      </c>
      <c r="F39" s="166">
        <f>ROUND((SUM(BI123:BI143)),  2)</f>
        <v>0</v>
      </c>
      <c r="G39" s="39"/>
      <c r="H39" s="39"/>
      <c r="I39" s="167">
        <v>0</v>
      </c>
      <c r="J39" s="166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0"/>
      <c r="J41" s="173">
        <f>SUM(J32:J39)</f>
        <v>0</v>
      </c>
      <c r="K41" s="174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5" t="s">
        <v>49</v>
      </c>
      <c r="E50" s="176"/>
      <c r="F50" s="176"/>
      <c r="G50" s="175" t="s">
        <v>50</v>
      </c>
      <c r="H50" s="176"/>
      <c r="I50" s="176"/>
      <c r="J50" s="176"/>
      <c r="K50" s="17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7" t="s">
        <v>51</v>
      </c>
      <c r="E61" s="178"/>
      <c r="F61" s="179" t="s">
        <v>52</v>
      </c>
      <c r="G61" s="177" t="s">
        <v>51</v>
      </c>
      <c r="H61" s="178"/>
      <c r="I61" s="178"/>
      <c r="J61" s="180" t="s">
        <v>52</v>
      </c>
      <c r="K61" s="17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5" t="s">
        <v>53</v>
      </c>
      <c r="E65" s="181"/>
      <c r="F65" s="181"/>
      <c r="G65" s="175" t="s">
        <v>54</v>
      </c>
      <c r="H65" s="181"/>
      <c r="I65" s="181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7" t="s">
        <v>51</v>
      </c>
      <c r="E76" s="178"/>
      <c r="F76" s="179" t="s">
        <v>52</v>
      </c>
      <c r="G76" s="177" t="s">
        <v>51</v>
      </c>
      <c r="H76" s="178"/>
      <c r="I76" s="178"/>
      <c r="J76" s="180" t="s">
        <v>52</v>
      </c>
      <c r="K76" s="17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6" t="str">
        <f>E7</f>
        <v>Lubina - Petřvald stupen_km_7,675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132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6" t="s">
        <v>541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134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SO-02.01 - sanace výmolu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21</v>
      </c>
      <c r="D91" s="41"/>
      <c r="E91" s="41"/>
      <c r="F91" s="28" t="str">
        <f>F14</f>
        <v>Petřvald</v>
      </c>
      <c r="G91" s="41"/>
      <c r="H91" s="41"/>
      <c r="I91" s="33" t="s">
        <v>23</v>
      </c>
      <c r="J91" s="80" t="str">
        <f>IF(J14="","",J14)</f>
        <v>13. 6. 2022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25</v>
      </c>
      <c r="D93" s="41"/>
      <c r="E93" s="41"/>
      <c r="F93" s="28" t="str">
        <f>E17</f>
        <v xml:space="preserve"> </v>
      </c>
      <c r="G93" s="41"/>
      <c r="H93" s="41"/>
      <c r="I93" s="33" t="s">
        <v>31</v>
      </c>
      <c r="J93" s="37" t="str">
        <f>E23</f>
        <v>Ing. Jiří Skalník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34</v>
      </c>
      <c r="J94" s="37" t="str">
        <f>E26</f>
        <v>Ing. Jiří Skalník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7" t="s">
        <v>137</v>
      </c>
      <c r="D96" s="188"/>
      <c r="E96" s="188"/>
      <c r="F96" s="188"/>
      <c r="G96" s="188"/>
      <c r="H96" s="188"/>
      <c r="I96" s="188"/>
      <c r="J96" s="189" t="s">
        <v>138</v>
      </c>
      <c r="K96" s="188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90" t="s">
        <v>139</v>
      </c>
      <c r="D98" s="41"/>
      <c r="E98" s="41"/>
      <c r="F98" s="41"/>
      <c r="G98" s="41"/>
      <c r="H98" s="41"/>
      <c r="I98" s="41"/>
      <c r="J98" s="111">
        <f>J123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140</v>
      </c>
    </row>
    <row r="99" s="9" customFormat="1" ht="24.96" customHeight="1">
      <c r="A99" s="9"/>
      <c r="B99" s="191"/>
      <c r="C99" s="192"/>
      <c r="D99" s="193" t="s">
        <v>141</v>
      </c>
      <c r="E99" s="194"/>
      <c r="F99" s="194"/>
      <c r="G99" s="194"/>
      <c r="H99" s="194"/>
      <c r="I99" s="194"/>
      <c r="J99" s="195">
        <f>J124</f>
        <v>0</v>
      </c>
      <c r="K99" s="192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7"/>
      <c r="C100" s="134"/>
      <c r="D100" s="198" t="s">
        <v>300</v>
      </c>
      <c r="E100" s="199"/>
      <c r="F100" s="199"/>
      <c r="G100" s="199"/>
      <c r="H100" s="199"/>
      <c r="I100" s="199"/>
      <c r="J100" s="200">
        <f>J125</f>
        <v>0</v>
      </c>
      <c r="K100" s="134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34"/>
      <c r="D101" s="198" t="s">
        <v>144</v>
      </c>
      <c r="E101" s="199"/>
      <c r="F101" s="199"/>
      <c r="G101" s="199"/>
      <c r="H101" s="199"/>
      <c r="I101" s="199"/>
      <c r="J101" s="200">
        <f>J142</f>
        <v>0</v>
      </c>
      <c r="K101" s="134"/>
      <c r="L101" s="20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145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6" t="str">
        <f>E7</f>
        <v>Lubina - Petřvald stupen_km_7,675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1" customFormat="1" ht="12" customHeight="1">
      <c r="B112" s="22"/>
      <c r="C112" s="33" t="s">
        <v>132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="2" customFormat="1" ht="16.5" customHeight="1">
      <c r="A113" s="39"/>
      <c r="B113" s="40"/>
      <c r="C113" s="41"/>
      <c r="D113" s="41"/>
      <c r="E113" s="186" t="s">
        <v>541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134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E11</f>
        <v>SO-02.01 - sanace výmolu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21</v>
      </c>
      <c r="D117" s="41"/>
      <c r="E117" s="41"/>
      <c r="F117" s="28" t="str">
        <f>F14</f>
        <v>Petřvald</v>
      </c>
      <c r="G117" s="41"/>
      <c r="H117" s="41"/>
      <c r="I117" s="33" t="s">
        <v>23</v>
      </c>
      <c r="J117" s="80" t="str">
        <f>IF(J14="","",J14)</f>
        <v>13. 6. 2022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25</v>
      </c>
      <c r="D119" s="41"/>
      <c r="E119" s="41"/>
      <c r="F119" s="28" t="str">
        <f>E17</f>
        <v xml:space="preserve"> </v>
      </c>
      <c r="G119" s="41"/>
      <c r="H119" s="41"/>
      <c r="I119" s="33" t="s">
        <v>31</v>
      </c>
      <c r="J119" s="37" t="str">
        <f>E23</f>
        <v>Ing. Jiří Skalník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29</v>
      </c>
      <c r="D120" s="41"/>
      <c r="E120" s="41"/>
      <c r="F120" s="28" t="str">
        <f>IF(E20="","",E20)</f>
        <v>Vyplň údaj</v>
      </c>
      <c r="G120" s="41"/>
      <c r="H120" s="41"/>
      <c r="I120" s="33" t="s">
        <v>34</v>
      </c>
      <c r="J120" s="37" t="str">
        <f>E26</f>
        <v>Ing. Jiří Skalník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2"/>
      <c r="B122" s="203"/>
      <c r="C122" s="204" t="s">
        <v>146</v>
      </c>
      <c r="D122" s="205" t="s">
        <v>61</v>
      </c>
      <c r="E122" s="205" t="s">
        <v>57</v>
      </c>
      <c r="F122" s="205" t="s">
        <v>58</v>
      </c>
      <c r="G122" s="205" t="s">
        <v>147</v>
      </c>
      <c r="H122" s="205" t="s">
        <v>148</v>
      </c>
      <c r="I122" s="205" t="s">
        <v>149</v>
      </c>
      <c r="J122" s="205" t="s">
        <v>138</v>
      </c>
      <c r="K122" s="206" t="s">
        <v>150</v>
      </c>
      <c r="L122" s="207"/>
      <c r="M122" s="101" t="s">
        <v>1</v>
      </c>
      <c r="N122" s="102" t="s">
        <v>40</v>
      </c>
      <c r="O122" s="102" t="s">
        <v>151</v>
      </c>
      <c r="P122" s="102" t="s">
        <v>152</v>
      </c>
      <c r="Q122" s="102" t="s">
        <v>153</v>
      </c>
      <c r="R122" s="102" t="s">
        <v>154</v>
      </c>
      <c r="S122" s="102" t="s">
        <v>155</v>
      </c>
      <c r="T122" s="103" t="s">
        <v>156</v>
      </c>
      <c r="U122" s="202"/>
      <c r="V122" s="202"/>
      <c r="W122" s="202"/>
      <c r="X122" s="202"/>
      <c r="Y122" s="202"/>
      <c r="Z122" s="202"/>
      <c r="AA122" s="202"/>
      <c r="AB122" s="202"/>
      <c r="AC122" s="202"/>
      <c r="AD122" s="202"/>
      <c r="AE122" s="202"/>
    </row>
    <row r="123" s="2" customFormat="1" ht="22.8" customHeight="1">
      <c r="A123" s="39"/>
      <c r="B123" s="40"/>
      <c r="C123" s="108" t="s">
        <v>157</v>
      </c>
      <c r="D123" s="41"/>
      <c r="E123" s="41"/>
      <c r="F123" s="41"/>
      <c r="G123" s="41"/>
      <c r="H123" s="41"/>
      <c r="I123" s="41"/>
      <c r="J123" s="208">
        <f>BK123</f>
        <v>0</v>
      </c>
      <c r="K123" s="41"/>
      <c r="L123" s="45"/>
      <c r="M123" s="104"/>
      <c r="N123" s="209"/>
      <c r="O123" s="105"/>
      <c r="P123" s="210">
        <f>P124</f>
        <v>0</v>
      </c>
      <c r="Q123" s="105"/>
      <c r="R123" s="210">
        <f>R124</f>
        <v>980.01679999999999</v>
      </c>
      <c r="S123" s="105"/>
      <c r="T123" s="211">
        <f>T124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75</v>
      </c>
      <c r="AU123" s="18" t="s">
        <v>140</v>
      </c>
      <c r="BK123" s="212">
        <f>BK124</f>
        <v>0</v>
      </c>
    </row>
    <row r="124" s="12" customFormat="1" ht="25.92" customHeight="1">
      <c r="A124" s="12"/>
      <c r="B124" s="213"/>
      <c r="C124" s="214"/>
      <c r="D124" s="215" t="s">
        <v>75</v>
      </c>
      <c r="E124" s="216" t="s">
        <v>158</v>
      </c>
      <c r="F124" s="216" t="s">
        <v>159</v>
      </c>
      <c r="G124" s="214"/>
      <c r="H124" s="214"/>
      <c r="I124" s="217"/>
      <c r="J124" s="218">
        <f>BK124</f>
        <v>0</v>
      </c>
      <c r="K124" s="214"/>
      <c r="L124" s="219"/>
      <c r="M124" s="220"/>
      <c r="N124" s="221"/>
      <c r="O124" s="221"/>
      <c r="P124" s="222">
        <f>P125+P142</f>
        <v>0</v>
      </c>
      <c r="Q124" s="221"/>
      <c r="R124" s="222">
        <f>R125+R142</f>
        <v>980.01679999999999</v>
      </c>
      <c r="S124" s="221"/>
      <c r="T124" s="223">
        <f>T125+T142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4" t="s">
        <v>83</v>
      </c>
      <c r="AT124" s="225" t="s">
        <v>75</v>
      </c>
      <c r="AU124" s="225" t="s">
        <v>76</v>
      </c>
      <c r="AY124" s="224" t="s">
        <v>160</v>
      </c>
      <c r="BK124" s="226">
        <f>BK125+BK142</f>
        <v>0</v>
      </c>
    </row>
    <row r="125" s="12" customFormat="1" ht="22.8" customHeight="1">
      <c r="A125" s="12"/>
      <c r="B125" s="213"/>
      <c r="C125" s="214"/>
      <c r="D125" s="215" t="s">
        <v>75</v>
      </c>
      <c r="E125" s="227" t="s">
        <v>167</v>
      </c>
      <c r="F125" s="227" t="s">
        <v>402</v>
      </c>
      <c r="G125" s="214"/>
      <c r="H125" s="214"/>
      <c r="I125" s="217"/>
      <c r="J125" s="228">
        <f>BK125</f>
        <v>0</v>
      </c>
      <c r="K125" s="214"/>
      <c r="L125" s="219"/>
      <c r="M125" s="220"/>
      <c r="N125" s="221"/>
      <c r="O125" s="221"/>
      <c r="P125" s="222">
        <f>SUM(P126:P141)</f>
        <v>0</v>
      </c>
      <c r="Q125" s="221"/>
      <c r="R125" s="222">
        <f>SUM(R126:R141)</f>
        <v>980.01679999999999</v>
      </c>
      <c r="S125" s="221"/>
      <c r="T125" s="223">
        <f>SUM(T126:T141)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4" t="s">
        <v>83</v>
      </c>
      <c r="AT125" s="225" t="s">
        <v>75</v>
      </c>
      <c r="AU125" s="225" t="s">
        <v>83</v>
      </c>
      <c r="AY125" s="224" t="s">
        <v>160</v>
      </c>
      <c r="BK125" s="226">
        <f>SUM(BK126:BK141)</f>
        <v>0</v>
      </c>
    </row>
    <row r="126" s="2" customFormat="1" ht="33" customHeight="1">
      <c r="A126" s="39"/>
      <c r="B126" s="40"/>
      <c r="C126" s="229" t="s">
        <v>83</v>
      </c>
      <c r="D126" s="229" t="s">
        <v>162</v>
      </c>
      <c r="E126" s="230" t="s">
        <v>544</v>
      </c>
      <c r="F126" s="231" t="s">
        <v>545</v>
      </c>
      <c r="G126" s="232" t="s">
        <v>118</v>
      </c>
      <c r="H126" s="233">
        <v>40</v>
      </c>
      <c r="I126" s="234"/>
      <c r="J126" s="235">
        <f>ROUND(I126*H126,2)</f>
        <v>0</v>
      </c>
      <c r="K126" s="231" t="s">
        <v>166</v>
      </c>
      <c r="L126" s="45"/>
      <c r="M126" s="236" t="s">
        <v>1</v>
      </c>
      <c r="N126" s="237" t="s">
        <v>41</v>
      </c>
      <c r="O126" s="92"/>
      <c r="P126" s="238">
        <f>O126*H126</f>
        <v>0</v>
      </c>
      <c r="Q126" s="238">
        <v>1.8899999999999999</v>
      </c>
      <c r="R126" s="238">
        <f>Q126*H126</f>
        <v>75.599999999999994</v>
      </c>
      <c r="S126" s="238">
        <v>0</v>
      </c>
      <c r="T126" s="23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0" t="s">
        <v>167</v>
      </c>
      <c r="AT126" s="240" t="s">
        <v>162</v>
      </c>
      <c r="AU126" s="240" t="s">
        <v>85</v>
      </c>
      <c r="AY126" s="18" t="s">
        <v>160</v>
      </c>
      <c r="BE126" s="241">
        <f>IF(N126="základní",J126,0)</f>
        <v>0</v>
      </c>
      <c r="BF126" s="241">
        <f>IF(N126="snížená",J126,0)</f>
        <v>0</v>
      </c>
      <c r="BG126" s="241">
        <f>IF(N126="zákl. přenesená",J126,0)</f>
        <v>0</v>
      </c>
      <c r="BH126" s="241">
        <f>IF(N126="sníž. přenesená",J126,0)</f>
        <v>0</v>
      </c>
      <c r="BI126" s="241">
        <f>IF(N126="nulová",J126,0)</f>
        <v>0</v>
      </c>
      <c r="BJ126" s="18" t="s">
        <v>83</v>
      </c>
      <c r="BK126" s="241">
        <f>ROUND(I126*H126,2)</f>
        <v>0</v>
      </c>
      <c r="BL126" s="18" t="s">
        <v>167</v>
      </c>
      <c r="BM126" s="240" t="s">
        <v>546</v>
      </c>
    </row>
    <row r="127" s="2" customFormat="1">
      <c r="A127" s="39"/>
      <c r="B127" s="40"/>
      <c r="C127" s="41"/>
      <c r="D127" s="244" t="s">
        <v>209</v>
      </c>
      <c r="E127" s="41"/>
      <c r="F127" s="285" t="s">
        <v>547</v>
      </c>
      <c r="G127" s="41"/>
      <c r="H127" s="41"/>
      <c r="I127" s="286"/>
      <c r="J127" s="41"/>
      <c r="K127" s="41"/>
      <c r="L127" s="45"/>
      <c r="M127" s="287"/>
      <c r="N127" s="288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209</v>
      </c>
      <c r="AU127" s="18" t="s">
        <v>85</v>
      </c>
    </row>
    <row r="128" s="14" customFormat="1">
      <c r="A128" s="14"/>
      <c r="B128" s="253"/>
      <c r="C128" s="254"/>
      <c r="D128" s="244" t="s">
        <v>169</v>
      </c>
      <c r="E128" s="255" t="s">
        <v>1</v>
      </c>
      <c r="F128" s="256" t="s">
        <v>548</v>
      </c>
      <c r="G128" s="254"/>
      <c r="H128" s="257">
        <v>40</v>
      </c>
      <c r="I128" s="258"/>
      <c r="J128" s="254"/>
      <c r="K128" s="254"/>
      <c r="L128" s="259"/>
      <c r="M128" s="260"/>
      <c r="N128" s="261"/>
      <c r="O128" s="261"/>
      <c r="P128" s="261"/>
      <c r="Q128" s="261"/>
      <c r="R128" s="261"/>
      <c r="S128" s="261"/>
      <c r="T128" s="26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3" t="s">
        <v>169</v>
      </c>
      <c r="AU128" s="263" t="s">
        <v>85</v>
      </c>
      <c r="AV128" s="14" t="s">
        <v>85</v>
      </c>
      <c r="AW128" s="14" t="s">
        <v>33</v>
      </c>
      <c r="AX128" s="14" t="s">
        <v>83</v>
      </c>
      <c r="AY128" s="263" t="s">
        <v>160</v>
      </c>
    </row>
    <row r="129" s="2" customFormat="1" ht="37.8" customHeight="1">
      <c r="A129" s="39"/>
      <c r="B129" s="40"/>
      <c r="C129" s="229" t="s">
        <v>85</v>
      </c>
      <c r="D129" s="229" t="s">
        <v>162</v>
      </c>
      <c r="E129" s="230" t="s">
        <v>549</v>
      </c>
      <c r="F129" s="231" t="s">
        <v>550</v>
      </c>
      <c r="G129" s="232" t="s">
        <v>118</v>
      </c>
      <c r="H129" s="233">
        <v>87.5</v>
      </c>
      <c r="I129" s="234"/>
      <c r="J129" s="235">
        <f>ROUND(I129*H129,2)</f>
        <v>0</v>
      </c>
      <c r="K129" s="231" t="s">
        <v>166</v>
      </c>
      <c r="L129" s="45"/>
      <c r="M129" s="236" t="s">
        <v>1</v>
      </c>
      <c r="N129" s="237" t="s">
        <v>41</v>
      </c>
      <c r="O129" s="92"/>
      <c r="P129" s="238">
        <f>O129*H129</f>
        <v>0</v>
      </c>
      <c r="Q129" s="238">
        <v>2.4340799999999998</v>
      </c>
      <c r="R129" s="238">
        <f>Q129*H129</f>
        <v>212.98199999999997</v>
      </c>
      <c r="S129" s="238">
        <v>0</v>
      </c>
      <c r="T129" s="23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0" t="s">
        <v>167</v>
      </c>
      <c r="AT129" s="240" t="s">
        <v>162</v>
      </c>
      <c r="AU129" s="240" t="s">
        <v>85</v>
      </c>
      <c r="AY129" s="18" t="s">
        <v>160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8" t="s">
        <v>83</v>
      </c>
      <c r="BK129" s="241">
        <f>ROUND(I129*H129,2)</f>
        <v>0</v>
      </c>
      <c r="BL129" s="18" t="s">
        <v>167</v>
      </c>
      <c r="BM129" s="240" t="s">
        <v>551</v>
      </c>
    </row>
    <row r="130" s="2" customFormat="1">
      <c r="A130" s="39"/>
      <c r="B130" s="40"/>
      <c r="C130" s="41"/>
      <c r="D130" s="244" t="s">
        <v>209</v>
      </c>
      <c r="E130" s="41"/>
      <c r="F130" s="285" t="s">
        <v>552</v>
      </c>
      <c r="G130" s="41"/>
      <c r="H130" s="41"/>
      <c r="I130" s="286"/>
      <c r="J130" s="41"/>
      <c r="K130" s="41"/>
      <c r="L130" s="45"/>
      <c r="M130" s="287"/>
      <c r="N130" s="288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209</v>
      </c>
      <c r="AU130" s="18" t="s">
        <v>85</v>
      </c>
    </row>
    <row r="131" s="14" customFormat="1">
      <c r="A131" s="14"/>
      <c r="B131" s="253"/>
      <c r="C131" s="254"/>
      <c r="D131" s="244" t="s">
        <v>169</v>
      </c>
      <c r="E131" s="255" t="s">
        <v>1</v>
      </c>
      <c r="F131" s="256" t="s">
        <v>553</v>
      </c>
      <c r="G131" s="254"/>
      <c r="H131" s="257">
        <v>87.5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3" t="s">
        <v>169</v>
      </c>
      <c r="AU131" s="263" t="s">
        <v>85</v>
      </c>
      <c r="AV131" s="14" t="s">
        <v>85</v>
      </c>
      <c r="AW131" s="14" t="s">
        <v>33</v>
      </c>
      <c r="AX131" s="14" t="s">
        <v>83</v>
      </c>
      <c r="AY131" s="263" t="s">
        <v>160</v>
      </c>
    </row>
    <row r="132" s="2" customFormat="1" ht="37.8" customHeight="1">
      <c r="A132" s="39"/>
      <c r="B132" s="40"/>
      <c r="C132" s="229" t="s">
        <v>96</v>
      </c>
      <c r="D132" s="229" t="s">
        <v>162</v>
      </c>
      <c r="E132" s="230" t="s">
        <v>554</v>
      </c>
      <c r="F132" s="231" t="s">
        <v>555</v>
      </c>
      <c r="G132" s="232" t="s">
        <v>118</v>
      </c>
      <c r="H132" s="233">
        <v>280</v>
      </c>
      <c r="I132" s="234"/>
      <c r="J132" s="235">
        <f>ROUND(I132*H132,2)</f>
        <v>0</v>
      </c>
      <c r="K132" s="231" t="s">
        <v>166</v>
      </c>
      <c r="L132" s="45"/>
      <c r="M132" s="236" t="s">
        <v>1</v>
      </c>
      <c r="N132" s="237" t="s">
        <v>41</v>
      </c>
      <c r="O132" s="92"/>
      <c r="P132" s="238">
        <f>O132*H132</f>
        <v>0</v>
      </c>
      <c r="Q132" s="238">
        <v>2.4142999999999999</v>
      </c>
      <c r="R132" s="238">
        <f>Q132*H132</f>
        <v>676.00400000000002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167</v>
      </c>
      <c r="AT132" s="240" t="s">
        <v>162</v>
      </c>
      <c r="AU132" s="240" t="s">
        <v>85</v>
      </c>
      <c r="AY132" s="18" t="s">
        <v>160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83</v>
      </c>
      <c r="BK132" s="241">
        <f>ROUND(I132*H132,2)</f>
        <v>0</v>
      </c>
      <c r="BL132" s="18" t="s">
        <v>167</v>
      </c>
      <c r="BM132" s="240" t="s">
        <v>556</v>
      </c>
    </row>
    <row r="133" s="2" customFormat="1">
      <c r="A133" s="39"/>
      <c r="B133" s="40"/>
      <c r="C133" s="41"/>
      <c r="D133" s="244" t="s">
        <v>209</v>
      </c>
      <c r="E133" s="41"/>
      <c r="F133" s="285" t="s">
        <v>557</v>
      </c>
      <c r="G133" s="41"/>
      <c r="H133" s="41"/>
      <c r="I133" s="286"/>
      <c r="J133" s="41"/>
      <c r="K133" s="41"/>
      <c r="L133" s="45"/>
      <c r="M133" s="287"/>
      <c r="N133" s="288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209</v>
      </c>
      <c r="AU133" s="18" t="s">
        <v>85</v>
      </c>
    </row>
    <row r="134" s="14" customFormat="1">
      <c r="A134" s="14"/>
      <c r="B134" s="253"/>
      <c r="C134" s="254"/>
      <c r="D134" s="244" t="s">
        <v>169</v>
      </c>
      <c r="E134" s="255" t="s">
        <v>1</v>
      </c>
      <c r="F134" s="256" t="s">
        <v>558</v>
      </c>
      <c r="G134" s="254"/>
      <c r="H134" s="257">
        <v>61.600000000000001</v>
      </c>
      <c r="I134" s="258"/>
      <c r="J134" s="254"/>
      <c r="K134" s="254"/>
      <c r="L134" s="259"/>
      <c r="M134" s="260"/>
      <c r="N134" s="261"/>
      <c r="O134" s="261"/>
      <c r="P134" s="261"/>
      <c r="Q134" s="261"/>
      <c r="R134" s="261"/>
      <c r="S134" s="261"/>
      <c r="T134" s="26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3" t="s">
        <v>169</v>
      </c>
      <c r="AU134" s="263" t="s">
        <v>85</v>
      </c>
      <c r="AV134" s="14" t="s">
        <v>85</v>
      </c>
      <c r="AW134" s="14" t="s">
        <v>33</v>
      </c>
      <c r="AX134" s="14" t="s">
        <v>76</v>
      </c>
      <c r="AY134" s="263" t="s">
        <v>160</v>
      </c>
    </row>
    <row r="135" s="14" customFormat="1">
      <c r="A135" s="14"/>
      <c r="B135" s="253"/>
      <c r="C135" s="254"/>
      <c r="D135" s="244" t="s">
        <v>169</v>
      </c>
      <c r="E135" s="255" t="s">
        <v>1</v>
      </c>
      <c r="F135" s="256" t="s">
        <v>559</v>
      </c>
      <c r="G135" s="254"/>
      <c r="H135" s="257">
        <v>218.40000000000001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3" t="s">
        <v>169</v>
      </c>
      <c r="AU135" s="263" t="s">
        <v>85</v>
      </c>
      <c r="AV135" s="14" t="s">
        <v>85</v>
      </c>
      <c r="AW135" s="14" t="s">
        <v>33</v>
      </c>
      <c r="AX135" s="14" t="s">
        <v>76</v>
      </c>
      <c r="AY135" s="263" t="s">
        <v>160</v>
      </c>
    </row>
    <row r="136" s="15" customFormat="1">
      <c r="A136" s="15"/>
      <c r="B136" s="264"/>
      <c r="C136" s="265"/>
      <c r="D136" s="244" t="s">
        <v>169</v>
      </c>
      <c r="E136" s="266" t="s">
        <v>1</v>
      </c>
      <c r="F136" s="267" t="s">
        <v>185</v>
      </c>
      <c r="G136" s="265"/>
      <c r="H136" s="268">
        <v>280</v>
      </c>
      <c r="I136" s="269"/>
      <c r="J136" s="265"/>
      <c r="K136" s="265"/>
      <c r="L136" s="270"/>
      <c r="M136" s="271"/>
      <c r="N136" s="272"/>
      <c r="O136" s="272"/>
      <c r="P136" s="272"/>
      <c r="Q136" s="272"/>
      <c r="R136" s="272"/>
      <c r="S136" s="272"/>
      <c r="T136" s="27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4" t="s">
        <v>169</v>
      </c>
      <c r="AU136" s="274" t="s">
        <v>85</v>
      </c>
      <c r="AV136" s="15" t="s">
        <v>167</v>
      </c>
      <c r="AW136" s="15" t="s">
        <v>33</v>
      </c>
      <c r="AX136" s="15" t="s">
        <v>83</v>
      </c>
      <c r="AY136" s="274" t="s">
        <v>160</v>
      </c>
    </row>
    <row r="137" s="2" customFormat="1" ht="33" customHeight="1">
      <c r="A137" s="39"/>
      <c r="B137" s="40"/>
      <c r="C137" s="229" t="s">
        <v>167</v>
      </c>
      <c r="D137" s="229" t="s">
        <v>162</v>
      </c>
      <c r="E137" s="230" t="s">
        <v>474</v>
      </c>
      <c r="F137" s="231" t="s">
        <v>475</v>
      </c>
      <c r="G137" s="232" t="s">
        <v>130</v>
      </c>
      <c r="H137" s="233">
        <v>413</v>
      </c>
      <c r="I137" s="234"/>
      <c r="J137" s="235">
        <f>ROUND(I137*H137,2)</f>
        <v>0</v>
      </c>
      <c r="K137" s="231" t="s">
        <v>166</v>
      </c>
      <c r="L137" s="45"/>
      <c r="M137" s="236" t="s">
        <v>1</v>
      </c>
      <c r="N137" s="237" t="s">
        <v>41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167</v>
      </c>
      <c r="AT137" s="240" t="s">
        <v>162</v>
      </c>
      <c r="AU137" s="240" t="s">
        <v>85</v>
      </c>
      <c r="AY137" s="18" t="s">
        <v>160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83</v>
      </c>
      <c r="BK137" s="241">
        <f>ROUND(I137*H137,2)</f>
        <v>0</v>
      </c>
      <c r="BL137" s="18" t="s">
        <v>167</v>
      </c>
      <c r="BM137" s="240" t="s">
        <v>560</v>
      </c>
    </row>
    <row r="138" s="14" customFormat="1">
      <c r="A138" s="14"/>
      <c r="B138" s="253"/>
      <c r="C138" s="254"/>
      <c r="D138" s="244" t="s">
        <v>169</v>
      </c>
      <c r="E138" s="255" t="s">
        <v>1</v>
      </c>
      <c r="F138" s="256" t="s">
        <v>561</v>
      </c>
      <c r="G138" s="254"/>
      <c r="H138" s="257">
        <v>413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3" t="s">
        <v>169</v>
      </c>
      <c r="AU138" s="263" t="s">
        <v>85</v>
      </c>
      <c r="AV138" s="14" t="s">
        <v>85</v>
      </c>
      <c r="AW138" s="14" t="s">
        <v>33</v>
      </c>
      <c r="AX138" s="14" t="s">
        <v>83</v>
      </c>
      <c r="AY138" s="263" t="s">
        <v>160</v>
      </c>
    </row>
    <row r="139" s="2" customFormat="1" ht="33" customHeight="1">
      <c r="A139" s="39"/>
      <c r="B139" s="40"/>
      <c r="C139" s="229" t="s">
        <v>186</v>
      </c>
      <c r="D139" s="229" t="s">
        <v>162</v>
      </c>
      <c r="E139" s="230" t="s">
        <v>562</v>
      </c>
      <c r="F139" s="231" t="s">
        <v>563</v>
      </c>
      <c r="G139" s="232" t="s">
        <v>118</v>
      </c>
      <c r="H139" s="233">
        <v>7.7000000000000002</v>
      </c>
      <c r="I139" s="234"/>
      <c r="J139" s="235">
        <f>ROUND(I139*H139,2)</f>
        <v>0</v>
      </c>
      <c r="K139" s="231" t="s">
        <v>166</v>
      </c>
      <c r="L139" s="45"/>
      <c r="M139" s="236" t="s">
        <v>1</v>
      </c>
      <c r="N139" s="237" t="s">
        <v>41</v>
      </c>
      <c r="O139" s="92"/>
      <c r="P139" s="238">
        <f>O139*H139</f>
        <v>0</v>
      </c>
      <c r="Q139" s="238">
        <v>2.004</v>
      </c>
      <c r="R139" s="238">
        <f>Q139*H139</f>
        <v>15.4308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167</v>
      </c>
      <c r="AT139" s="240" t="s">
        <v>162</v>
      </c>
      <c r="AU139" s="240" t="s">
        <v>85</v>
      </c>
      <c r="AY139" s="18" t="s">
        <v>160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83</v>
      </c>
      <c r="BK139" s="241">
        <f>ROUND(I139*H139,2)</f>
        <v>0</v>
      </c>
      <c r="BL139" s="18" t="s">
        <v>167</v>
      </c>
      <c r="BM139" s="240" t="s">
        <v>564</v>
      </c>
    </row>
    <row r="140" s="2" customFormat="1">
      <c r="A140" s="39"/>
      <c r="B140" s="40"/>
      <c r="C140" s="41"/>
      <c r="D140" s="244" t="s">
        <v>209</v>
      </c>
      <c r="E140" s="41"/>
      <c r="F140" s="285" t="s">
        <v>565</v>
      </c>
      <c r="G140" s="41"/>
      <c r="H140" s="41"/>
      <c r="I140" s="286"/>
      <c r="J140" s="41"/>
      <c r="K140" s="41"/>
      <c r="L140" s="45"/>
      <c r="M140" s="287"/>
      <c r="N140" s="288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209</v>
      </c>
      <c r="AU140" s="18" t="s">
        <v>85</v>
      </c>
    </row>
    <row r="141" s="14" customFormat="1">
      <c r="A141" s="14"/>
      <c r="B141" s="253"/>
      <c r="C141" s="254"/>
      <c r="D141" s="244" t="s">
        <v>169</v>
      </c>
      <c r="E141" s="255" t="s">
        <v>1</v>
      </c>
      <c r="F141" s="256" t="s">
        <v>566</v>
      </c>
      <c r="G141" s="254"/>
      <c r="H141" s="257">
        <v>7.7000000000000002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3" t="s">
        <v>169</v>
      </c>
      <c r="AU141" s="263" t="s">
        <v>85</v>
      </c>
      <c r="AV141" s="14" t="s">
        <v>85</v>
      </c>
      <c r="AW141" s="14" t="s">
        <v>33</v>
      </c>
      <c r="AX141" s="14" t="s">
        <v>83</v>
      </c>
      <c r="AY141" s="263" t="s">
        <v>160</v>
      </c>
    </row>
    <row r="142" s="12" customFormat="1" ht="22.8" customHeight="1">
      <c r="A142" s="12"/>
      <c r="B142" s="213"/>
      <c r="C142" s="214"/>
      <c r="D142" s="215" t="s">
        <v>75</v>
      </c>
      <c r="E142" s="227" t="s">
        <v>285</v>
      </c>
      <c r="F142" s="227" t="s">
        <v>286</v>
      </c>
      <c r="G142" s="214"/>
      <c r="H142" s="214"/>
      <c r="I142" s="217"/>
      <c r="J142" s="228">
        <f>BK142</f>
        <v>0</v>
      </c>
      <c r="K142" s="214"/>
      <c r="L142" s="219"/>
      <c r="M142" s="220"/>
      <c r="N142" s="221"/>
      <c r="O142" s="221"/>
      <c r="P142" s="222">
        <f>P143</f>
        <v>0</v>
      </c>
      <c r="Q142" s="221"/>
      <c r="R142" s="222">
        <f>R143</f>
        <v>0</v>
      </c>
      <c r="S142" s="221"/>
      <c r="T142" s="223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4" t="s">
        <v>83</v>
      </c>
      <c r="AT142" s="225" t="s">
        <v>75</v>
      </c>
      <c r="AU142" s="225" t="s">
        <v>83</v>
      </c>
      <c r="AY142" s="224" t="s">
        <v>160</v>
      </c>
      <c r="BK142" s="226">
        <f>BK143</f>
        <v>0</v>
      </c>
    </row>
    <row r="143" s="2" customFormat="1" ht="33" customHeight="1">
      <c r="A143" s="39"/>
      <c r="B143" s="40"/>
      <c r="C143" s="229" t="s">
        <v>194</v>
      </c>
      <c r="D143" s="229" t="s">
        <v>162</v>
      </c>
      <c r="E143" s="230" t="s">
        <v>567</v>
      </c>
      <c r="F143" s="231" t="s">
        <v>568</v>
      </c>
      <c r="G143" s="232" t="s">
        <v>260</v>
      </c>
      <c r="H143" s="233">
        <v>980.01700000000005</v>
      </c>
      <c r="I143" s="234"/>
      <c r="J143" s="235">
        <f>ROUND(I143*H143,2)</f>
        <v>0</v>
      </c>
      <c r="K143" s="231" t="s">
        <v>166</v>
      </c>
      <c r="L143" s="45"/>
      <c r="M143" s="300" t="s">
        <v>1</v>
      </c>
      <c r="N143" s="301" t="s">
        <v>41</v>
      </c>
      <c r="O143" s="302"/>
      <c r="P143" s="303">
        <f>O143*H143</f>
        <v>0</v>
      </c>
      <c r="Q143" s="303">
        <v>0</v>
      </c>
      <c r="R143" s="303">
        <f>Q143*H143</f>
        <v>0</v>
      </c>
      <c r="S143" s="303">
        <v>0</v>
      </c>
      <c r="T143" s="304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167</v>
      </c>
      <c r="AT143" s="240" t="s">
        <v>162</v>
      </c>
      <c r="AU143" s="240" t="s">
        <v>85</v>
      </c>
      <c r="AY143" s="18" t="s">
        <v>160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83</v>
      </c>
      <c r="BK143" s="241">
        <f>ROUND(I143*H143,2)</f>
        <v>0</v>
      </c>
      <c r="BL143" s="18" t="s">
        <v>167</v>
      </c>
      <c r="BM143" s="240" t="s">
        <v>569</v>
      </c>
    </row>
    <row r="144" s="2" customFormat="1" ht="6.96" customHeight="1">
      <c r="A144" s="39"/>
      <c r="B144" s="67"/>
      <c r="C144" s="68"/>
      <c r="D144" s="68"/>
      <c r="E144" s="68"/>
      <c r="F144" s="68"/>
      <c r="G144" s="68"/>
      <c r="H144" s="68"/>
      <c r="I144" s="68"/>
      <c r="J144" s="68"/>
      <c r="K144" s="68"/>
      <c r="L144" s="45"/>
      <c r="M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</sheetData>
  <sheetProtection sheet="1" autoFilter="0" formatColumns="0" formatRows="0" objects="1" scenarios="1" spinCount="100000" saltValue="l5saZ1sT76tJZDVAdquBQS9w0YjdeG0q0QfF2//iRZxYeZ9OwHNBc5Q/W1kc8QipfwyxzFWVN5qhcKeqN0fAzQ==" hashValue="QeHyDVCT3/tcx+Xenb8Kij+e8bFqVoSkpaudRSl/+9wEDilR/km5CYQGFBsHP3Is+BYpDdrqZIjfZ317XRWqJA==" algorithmName="SHA-512" password="CC35"/>
  <autoFilter ref="C122:K14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115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85</v>
      </c>
    </row>
    <row r="4" s="1" customFormat="1" ht="24.96" customHeight="1">
      <c r="B4" s="21"/>
      <c r="D4" s="151" t="s">
        <v>123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Lubina - Petřvald stupen_km_7,675</v>
      </c>
      <c r="F7" s="153"/>
      <c r="G7" s="153"/>
      <c r="H7" s="153"/>
      <c r="L7" s="21"/>
    </row>
    <row r="8" s="2" customFormat="1" ht="12" customHeight="1">
      <c r="A8" s="39"/>
      <c r="B8" s="45"/>
      <c r="C8" s="39"/>
      <c r="D8" s="153" t="s">
        <v>132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5" t="s">
        <v>570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3" t="s">
        <v>18</v>
      </c>
      <c r="E11" s="39"/>
      <c r="F11" s="142" t="s">
        <v>1</v>
      </c>
      <c r="G11" s="39"/>
      <c r="H11" s="39"/>
      <c r="I11" s="153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3" t="s">
        <v>21</v>
      </c>
      <c r="E12" s="39"/>
      <c r="F12" s="142" t="s">
        <v>22</v>
      </c>
      <c r="G12" s="39"/>
      <c r="H12" s="39"/>
      <c r="I12" s="153" t="s">
        <v>23</v>
      </c>
      <c r="J12" s="156" t="str">
        <f>'Rekapitulace stavby'!AN8</f>
        <v>13. 6. 2022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3" t="s">
        <v>25</v>
      </c>
      <c r="E14" s="39"/>
      <c r="F14" s="39"/>
      <c r="G14" s="39"/>
      <c r="H14" s="39"/>
      <c r="I14" s="153" t="s">
        <v>26</v>
      </c>
      <c r="J14" s="142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tr">
        <f>IF('Rekapitulace stavby'!E11="","",'Rekapitulace stavby'!E11)</f>
        <v xml:space="preserve"> </v>
      </c>
      <c r="F15" s="39"/>
      <c r="G15" s="39"/>
      <c r="H15" s="39"/>
      <c r="I15" s="153" t="s">
        <v>28</v>
      </c>
      <c r="J15" s="142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3" t="s">
        <v>29</v>
      </c>
      <c r="E17" s="39"/>
      <c r="F17" s="39"/>
      <c r="G17" s="39"/>
      <c r="H17" s="39"/>
      <c r="I17" s="153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3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3" t="s">
        <v>31</v>
      </c>
      <c r="E20" s="39"/>
      <c r="F20" s="39"/>
      <c r="G20" s="39"/>
      <c r="H20" s="39"/>
      <c r="I20" s="153" t="s">
        <v>26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32</v>
      </c>
      <c r="F21" s="39"/>
      <c r="G21" s="39"/>
      <c r="H21" s="39"/>
      <c r="I21" s="153" t="s">
        <v>28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3" t="s">
        <v>34</v>
      </c>
      <c r="E23" s="39"/>
      <c r="F23" s="39"/>
      <c r="G23" s="39"/>
      <c r="H23" s="39"/>
      <c r="I23" s="153" t="s">
        <v>26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32</v>
      </c>
      <c r="F24" s="39"/>
      <c r="G24" s="39"/>
      <c r="H24" s="39"/>
      <c r="I24" s="153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3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7"/>
      <c r="B27" s="158"/>
      <c r="C27" s="157"/>
      <c r="D27" s="157"/>
      <c r="E27" s="159" t="s">
        <v>1</v>
      </c>
      <c r="F27" s="159"/>
      <c r="G27" s="159"/>
      <c r="H27" s="159"/>
      <c r="I27" s="157"/>
      <c r="J27" s="157"/>
      <c r="K27" s="157"/>
      <c r="L27" s="160"/>
      <c r="S27" s="157"/>
      <c r="T27" s="157"/>
      <c r="U27" s="157"/>
      <c r="V27" s="157"/>
      <c r="W27" s="157"/>
      <c r="X27" s="157"/>
      <c r="Y27" s="157"/>
      <c r="Z27" s="157"/>
      <c r="AA27" s="157"/>
      <c r="AB27" s="157"/>
      <c r="AC27" s="157"/>
      <c r="AD27" s="157"/>
      <c r="AE27" s="15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1"/>
      <c r="E29" s="161"/>
      <c r="F29" s="161"/>
      <c r="G29" s="161"/>
      <c r="H29" s="161"/>
      <c r="I29" s="161"/>
      <c r="J29" s="161"/>
      <c r="K29" s="16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2" t="s">
        <v>36</v>
      </c>
      <c r="E30" s="39"/>
      <c r="F30" s="39"/>
      <c r="G30" s="39"/>
      <c r="H30" s="39"/>
      <c r="I30" s="39"/>
      <c r="J30" s="163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1"/>
      <c r="E31" s="161"/>
      <c r="F31" s="161"/>
      <c r="G31" s="161"/>
      <c r="H31" s="161"/>
      <c r="I31" s="161"/>
      <c r="J31" s="161"/>
      <c r="K31" s="16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4" t="s">
        <v>38</v>
      </c>
      <c r="G32" s="39"/>
      <c r="H32" s="39"/>
      <c r="I32" s="164" t="s">
        <v>37</v>
      </c>
      <c r="J32" s="164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5" t="s">
        <v>40</v>
      </c>
      <c r="E33" s="153" t="s">
        <v>41</v>
      </c>
      <c r="F33" s="166">
        <f>ROUND((SUM(BE121:BE139)),  2)</f>
        <v>0</v>
      </c>
      <c r="G33" s="39"/>
      <c r="H33" s="39"/>
      <c r="I33" s="167">
        <v>0.20999999999999999</v>
      </c>
      <c r="J33" s="166">
        <f>ROUND(((SUM(BE121:BE139))*I33),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3" t="s">
        <v>42</v>
      </c>
      <c r="F34" s="166">
        <f>ROUND((SUM(BF121:BF139)),  2)</f>
        <v>0</v>
      </c>
      <c r="G34" s="39"/>
      <c r="H34" s="39"/>
      <c r="I34" s="167">
        <v>0.14999999999999999</v>
      </c>
      <c r="J34" s="166">
        <f>ROUND(((SUM(BF121:BF139))*I34),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3" t="s">
        <v>43</v>
      </c>
      <c r="F35" s="166">
        <f>ROUND((SUM(BG121:BG139)),  2)</f>
        <v>0</v>
      </c>
      <c r="G35" s="39"/>
      <c r="H35" s="39"/>
      <c r="I35" s="167">
        <v>0.20999999999999999</v>
      </c>
      <c r="J35" s="16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3" t="s">
        <v>44</v>
      </c>
      <c r="F36" s="166">
        <f>ROUND((SUM(BH121:BH139)),  2)</f>
        <v>0</v>
      </c>
      <c r="G36" s="39"/>
      <c r="H36" s="39"/>
      <c r="I36" s="167">
        <v>0.14999999999999999</v>
      </c>
      <c r="J36" s="16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3" t="s">
        <v>45</v>
      </c>
      <c r="F37" s="166">
        <f>ROUND((SUM(BI121:BI139)),  2)</f>
        <v>0</v>
      </c>
      <c r="G37" s="39"/>
      <c r="H37" s="39"/>
      <c r="I37" s="167">
        <v>0</v>
      </c>
      <c r="J37" s="16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8"/>
      <c r="D39" s="169" t="s">
        <v>46</v>
      </c>
      <c r="E39" s="170"/>
      <c r="F39" s="170"/>
      <c r="G39" s="171" t="s">
        <v>47</v>
      </c>
      <c r="H39" s="172" t="s">
        <v>48</v>
      </c>
      <c r="I39" s="170"/>
      <c r="J39" s="173">
        <f>SUM(J30:J37)</f>
        <v>0</v>
      </c>
      <c r="K39" s="17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5" t="s">
        <v>49</v>
      </c>
      <c r="E50" s="176"/>
      <c r="F50" s="176"/>
      <c r="G50" s="175" t="s">
        <v>50</v>
      </c>
      <c r="H50" s="176"/>
      <c r="I50" s="176"/>
      <c r="J50" s="176"/>
      <c r="K50" s="17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7" t="s">
        <v>51</v>
      </c>
      <c r="E61" s="178"/>
      <c r="F61" s="179" t="s">
        <v>52</v>
      </c>
      <c r="G61" s="177" t="s">
        <v>51</v>
      </c>
      <c r="H61" s="178"/>
      <c r="I61" s="178"/>
      <c r="J61" s="180" t="s">
        <v>52</v>
      </c>
      <c r="K61" s="17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5" t="s">
        <v>53</v>
      </c>
      <c r="E65" s="181"/>
      <c r="F65" s="181"/>
      <c r="G65" s="175" t="s">
        <v>54</v>
      </c>
      <c r="H65" s="181"/>
      <c r="I65" s="181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7" t="s">
        <v>51</v>
      </c>
      <c r="E76" s="178"/>
      <c r="F76" s="179" t="s">
        <v>52</v>
      </c>
      <c r="G76" s="177" t="s">
        <v>51</v>
      </c>
      <c r="H76" s="178"/>
      <c r="I76" s="178"/>
      <c r="J76" s="180" t="s">
        <v>52</v>
      </c>
      <c r="K76" s="17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6" t="str">
        <f>E7</f>
        <v>Lubina - Petřvald stupen_km_7,675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VON - vedlejší a ostatní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Petřvald</v>
      </c>
      <c r="G89" s="41"/>
      <c r="H89" s="41"/>
      <c r="I89" s="33" t="s">
        <v>23</v>
      </c>
      <c r="J89" s="80" t="str">
        <f>IF(J12="","",J12)</f>
        <v>13. 6. 2022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E15</f>
        <v xml:space="preserve"> </v>
      </c>
      <c r="G91" s="41"/>
      <c r="H91" s="41"/>
      <c r="I91" s="33" t="s">
        <v>31</v>
      </c>
      <c r="J91" s="37" t="str">
        <f>E21</f>
        <v>Ing. Jiří Skalník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Ing. Jiří Skalník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7" t="s">
        <v>137</v>
      </c>
      <c r="D94" s="188"/>
      <c r="E94" s="188"/>
      <c r="F94" s="188"/>
      <c r="G94" s="188"/>
      <c r="H94" s="188"/>
      <c r="I94" s="188"/>
      <c r="J94" s="189" t="s">
        <v>138</v>
      </c>
      <c r="K94" s="18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0" t="s">
        <v>139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140</v>
      </c>
    </row>
    <row r="97" s="9" customFormat="1" ht="24.96" customHeight="1">
      <c r="A97" s="9"/>
      <c r="B97" s="191"/>
      <c r="C97" s="192"/>
      <c r="D97" s="193" t="s">
        <v>571</v>
      </c>
      <c r="E97" s="194"/>
      <c r="F97" s="194"/>
      <c r="G97" s="194"/>
      <c r="H97" s="194"/>
      <c r="I97" s="194"/>
      <c r="J97" s="195">
        <f>J122</f>
        <v>0</v>
      </c>
      <c r="K97" s="192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34"/>
      <c r="D98" s="198" t="s">
        <v>572</v>
      </c>
      <c r="E98" s="199"/>
      <c r="F98" s="199"/>
      <c r="G98" s="199"/>
      <c r="H98" s="199"/>
      <c r="I98" s="199"/>
      <c r="J98" s="200">
        <f>J123</f>
        <v>0</v>
      </c>
      <c r="K98" s="134"/>
      <c r="L98" s="20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34"/>
      <c r="D99" s="198" t="s">
        <v>573</v>
      </c>
      <c r="E99" s="199"/>
      <c r="F99" s="199"/>
      <c r="G99" s="199"/>
      <c r="H99" s="199"/>
      <c r="I99" s="199"/>
      <c r="J99" s="200">
        <f>J126</f>
        <v>0</v>
      </c>
      <c r="K99" s="134"/>
      <c r="L99" s="20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34"/>
      <c r="D100" s="198" t="s">
        <v>574</v>
      </c>
      <c r="E100" s="199"/>
      <c r="F100" s="199"/>
      <c r="G100" s="199"/>
      <c r="H100" s="199"/>
      <c r="I100" s="199"/>
      <c r="J100" s="200">
        <f>J132</f>
        <v>0</v>
      </c>
      <c r="K100" s="134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34"/>
      <c r="D101" s="198" t="s">
        <v>575</v>
      </c>
      <c r="E101" s="199"/>
      <c r="F101" s="199"/>
      <c r="G101" s="199"/>
      <c r="H101" s="199"/>
      <c r="I101" s="199"/>
      <c r="J101" s="200">
        <f>J135</f>
        <v>0</v>
      </c>
      <c r="K101" s="134"/>
      <c r="L101" s="20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145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6" t="str">
        <f>E7</f>
        <v>Lubina - Petřvald stupen_km_7,675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132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VON - vedlejší a ostatní náklady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21</v>
      </c>
      <c r="D115" s="41"/>
      <c r="E115" s="41"/>
      <c r="F115" s="28" t="str">
        <f>F12</f>
        <v>Petřvald</v>
      </c>
      <c r="G115" s="41"/>
      <c r="H115" s="41"/>
      <c r="I115" s="33" t="s">
        <v>23</v>
      </c>
      <c r="J115" s="80" t="str">
        <f>IF(J12="","",J12)</f>
        <v>13. 6. 2022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25</v>
      </c>
      <c r="D117" s="41"/>
      <c r="E117" s="41"/>
      <c r="F117" s="28" t="str">
        <f>E15</f>
        <v xml:space="preserve"> </v>
      </c>
      <c r="G117" s="41"/>
      <c r="H117" s="41"/>
      <c r="I117" s="33" t="s">
        <v>31</v>
      </c>
      <c r="J117" s="37" t="str">
        <f>E21</f>
        <v>Ing. Jiří Skalník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29</v>
      </c>
      <c r="D118" s="41"/>
      <c r="E118" s="41"/>
      <c r="F118" s="28" t="str">
        <f>IF(E18="","",E18)</f>
        <v>Vyplň údaj</v>
      </c>
      <c r="G118" s="41"/>
      <c r="H118" s="41"/>
      <c r="I118" s="33" t="s">
        <v>34</v>
      </c>
      <c r="J118" s="37" t="str">
        <f>E24</f>
        <v>Ing. Jiří Skalník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2"/>
      <c r="B120" s="203"/>
      <c r="C120" s="204" t="s">
        <v>146</v>
      </c>
      <c r="D120" s="205" t="s">
        <v>61</v>
      </c>
      <c r="E120" s="205" t="s">
        <v>57</v>
      </c>
      <c r="F120" s="205" t="s">
        <v>58</v>
      </c>
      <c r="G120" s="205" t="s">
        <v>147</v>
      </c>
      <c r="H120" s="205" t="s">
        <v>148</v>
      </c>
      <c r="I120" s="205" t="s">
        <v>149</v>
      </c>
      <c r="J120" s="205" t="s">
        <v>138</v>
      </c>
      <c r="K120" s="206" t="s">
        <v>150</v>
      </c>
      <c r="L120" s="207"/>
      <c r="M120" s="101" t="s">
        <v>1</v>
      </c>
      <c r="N120" s="102" t="s">
        <v>40</v>
      </c>
      <c r="O120" s="102" t="s">
        <v>151</v>
      </c>
      <c r="P120" s="102" t="s">
        <v>152</v>
      </c>
      <c r="Q120" s="102" t="s">
        <v>153</v>
      </c>
      <c r="R120" s="102" t="s">
        <v>154</v>
      </c>
      <c r="S120" s="102" t="s">
        <v>155</v>
      </c>
      <c r="T120" s="103" t="s">
        <v>156</v>
      </c>
      <c r="U120" s="202"/>
      <c r="V120" s="202"/>
      <c r="W120" s="202"/>
      <c r="X120" s="202"/>
      <c r="Y120" s="202"/>
      <c r="Z120" s="202"/>
      <c r="AA120" s="202"/>
      <c r="AB120" s="202"/>
      <c r="AC120" s="202"/>
      <c r="AD120" s="202"/>
      <c r="AE120" s="202"/>
    </row>
    <row r="121" s="2" customFormat="1" ht="22.8" customHeight="1">
      <c r="A121" s="39"/>
      <c r="B121" s="40"/>
      <c r="C121" s="108" t="s">
        <v>157</v>
      </c>
      <c r="D121" s="41"/>
      <c r="E121" s="41"/>
      <c r="F121" s="41"/>
      <c r="G121" s="41"/>
      <c r="H121" s="41"/>
      <c r="I121" s="41"/>
      <c r="J121" s="208">
        <f>BK121</f>
        <v>0</v>
      </c>
      <c r="K121" s="41"/>
      <c r="L121" s="45"/>
      <c r="M121" s="104"/>
      <c r="N121" s="209"/>
      <c r="O121" s="105"/>
      <c r="P121" s="210">
        <f>P122</f>
        <v>0</v>
      </c>
      <c r="Q121" s="105"/>
      <c r="R121" s="210">
        <f>R122</f>
        <v>0</v>
      </c>
      <c r="S121" s="105"/>
      <c r="T121" s="211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75</v>
      </c>
      <c r="AU121" s="18" t="s">
        <v>140</v>
      </c>
      <c r="BK121" s="212">
        <f>BK122</f>
        <v>0</v>
      </c>
    </row>
    <row r="122" s="12" customFormat="1" ht="25.92" customHeight="1">
      <c r="A122" s="12"/>
      <c r="B122" s="213"/>
      <c r="C122" s="214"/>
      <c r="D122" s="215" t="s">
        <v>75</v>
      </c>
      <c r="E122" s="216" t="s">
        <v>576</v>
      </c>
      <c r="F122" s="216" t="s">
        <v>577</v>
      </c>
      <c r="G122" s="214"/>
      <c r="H122" s="214"/>
      <c r="I122" s="217"/>
      <c r="J122" s="218">
        <f>BK122</f>
        <v>0</v>
      </c>
      <c r="K122" s="214"/>
      <c r="L122" s="219"/>
      <c r="M122" s="220"/>
      <c r="N122" s="221"/>
      <c r="O122" s="221"/>
      <c r="P122" s="222">
        <f>P123+P126+P132+P135</f>
        <v>0</v>
      </c>
      <c r="Q122" s="221"/>
      <c r="R122" s="222">
        <f>R123+R126+R132+R135</f>
        <v>0</v>
      </c>
      <c r="S122" s="221"/>
      <c r="T122" s="223">
        <f>T123+T126+T132+T135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4" t="s">
        <v>186</v>
      </c>
      <c r="AT122" s="225" t="s">
        <v>75</v>
      </c>
      <c r="AU122" s="225" t="s">
        <v>76</v>
      </c>
      <c r="AY122" s="224" t="s">
        <v>160</v>
      </c>
      <c r="BK122" s="226">
        <f>BK123+BK126+BK132+BK135</f>
        <v>0</v>
      </c>
    </row>
    <row r="123" s="12" customFormat="1" ht="22.8" customHeight="1">
      <c r="A123" s="12"/>
      <c r="B123" s="213"/>
      <c r="C123" s="214"/>
      <c r="D123" s="215" t="s">
        <v>75</v>
      </c>
      <c r="E123" s="227" t="s">
        <v>578</v>
      </c>
      <c r="F123" s="227" t="s">
        <v>579</v>
      </c>
      <c r="G123" s="214"/>
      <c r="H123" s="214"/>
      <c r="I123" s="217"/>
      <c r="J123" s="228">
        <f>BK123</f>
        <v>0</v>
      </c>
      <c r="K123" s="214"/>
      <c r="L123" s="219"/>
      <c r="M123" s="220"/>
      <c r="N123" s="221"/>
      <c r="O123" s="221"/>
      <c r="P123" s="222">
        <f>SUM(P124:P125)</f>
        <v>0</v>
      </c>
      <c r="Q123" s="221"/>
      <c r="R123" s="222">
        <f>SUM(R124:R125)</f>
        <v>0</v>
      </c>
      <c r="S123" s="221"/>
      <c r="T123" s="223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4" t="s">
        <v>186</v>
      </c>
      <c r="AT123" s="225" t="s">
        <v>75</v>
      </c>
      <c r="AU123" s="225" t="s">
        <v>83</v>
      </c>
      <c r="AY123" s="224" t="s">
        <v>160</v>
      </c>
      <c r="BK123" s="226">
        <f>SUM(BK124:BK125)</f>
        <v>0</v>
      </c>
    </row>
    <row r="124" s="2" customFormat="1" ht="24.15" customHeight="1">
      <c r="A124" s="39"/>
      <c r="B124" s="40"/>
      <c r="C124" s="229" t="s">
        <v>83</v>
      </c>
      <c r="D124" s="229" t="s">
        <v>162</v>
      </c>
      <c r="E124" s="230" t="s">
        <v>580</v>
      </c>
      <c r="F124" s="231" t="s">
        <v>581</v>
      </c>
      <c r="G124" s="232" t="s">
        <v>582</v>
      </c>
      <c r="H124" s="233">
        <v>1</v>
      </c>
      <c r="I124" s="234"/>
      <c r="J124" s="235">
        <f>ROUND(I124*H124,2)</f>
        <v>0</v>
      </c>
      <c r="K124" s="231" t="s">
        <v>166</v>
      </c>
      <c r="L124" s="45"/>
      <c r="M124" s="236" t="s">
        <v>1</v>
      </c>
      <c r="N124" s="237" t="s">
        <v>41</v>
      </c>
      <c r="O124" s="92"/>
      <c r="P124" s="238">
        <f>O124*H124</f>
        <v>0</v>
      </c>
      <c r="Q124" s="238">
        <v>0</v>
      </c>
      <c r="R124" s="238">
        <f>Q124*H124</f>
        <v>0</v>
      </c>
      <c r="S124" s="238">
        <v>0</v>
      </c>
      <c r="T124" s="23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0" t="s">
        <v>583</v>
      </c>
      <c r="AT124" s="240" t="s">
        <v>162</v>
      </c>
      <c r="AU124" s="240" t="s">
        <v>85</v>
      </c>
      <c r="AY124" s="18" t="s">
        <v>160</v>
      </c>
      <c r="BE124" s="241">
        <f>IF(N124="základní",J124,0)</f>
        <v>0</v>
      </c>
      <c r="BF124" s="241">
        <f>IF(N124="snížená",J124,0)</f>
        <v>0</v>
      </c>
      <c r="BG124" s="241">
        <f>IF(N124="zákl. přenesená",J124,0)</f>
        <v>0</v>
      </c>
      <c r="BH124" s="241">
        <f>IF(N124="sníž. přenesená",J124,0)</f>
        <v>0</v>
      </c>
      <c r="BI124" s="241">
        <f>IF(N124="nulová",J124,0)</f>
        <v>0</v>
      </c>
      <c r="BJ124" s="18" t="s">
        <v>83</v>
      </c>
      <c r="BK124" s="241">
        <f>ROUND(I124*H124,2)</f>
        <v>0</v>
      </c>
      <c r="BL124" s="18" t="s">
        <v>583</v>
      </c>
      <c r="BM124" s="240" t="s">
        <v>584</v>
      </c>
    </row>
    <row r="125" s="2" customFormat="1">
      <c r="A125" s="39"/>
      <c r="B125" s="40"/>
      <c r="C125" s="41"/>
      <c r="D125" s="244" t="s">
        <v>209</v>
      </c>
      <c r="E125" s="41"/>
      <c r="F125" s="285" t="s">
        <v>585</v>
      </c>
      <c r="G125" s="41"/>
      <c r="H125" s="41"/>
      <c r="I125" s="286"/>
      <c r="J125" s="41"/>
      <c r="K125" s="41"/>
      <c r="L125" s="45"/>
      <c r="M125" s="287"/>
      <c r="N125" s="288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209</v>
      </c>
      <c r="AU125" s="18" t="s">
        <v>85</v>
      </c>
    </row>
    <row r="126" s="12" customFormat="1" ht="22.8" customHeight="1">
      <c r="A126" s="12"/>
      <c r="B126" s="213"/>
      <c r="C126" s="214"/>
      <c r="D126" s="215" t="s">
        <v>75</v>
      </c>
      <c r="E126" s="227" t="s">
        <v>586</v>
      </c>
      <c r="F126" s="227" t="s">
        <v>587</v>
      </c>
      <c r="G126" s="214"/>
      <c r="H126" s="214"/>
      <c r="I126" s="217"/>
      <c r="J126" s="228">
        <f>BK126</f>
        <v>0</v>
      </c>
      <c r="K126" s="214"/>
      <c r="L126" s="219"/>
      <c r="M126" s="220"/>
      <c r="N126" s="221"/>
      <c r="O126" s="221"/>
      <c r="P126" s="222">
        <f>SUM(P127:P131)</f>
        <v>0</v>
      </c>
      <c r="Q126" s="221"/>
      <c r="R126" s="222">
        <f>SUM(R127:R131)</f>
        <v>0</v>
      </c>
      <c r="S126" s="221"/>
      <c r="T126" s="223">
        <f>SUM(T127:T131)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4" t="s">
        <v>186</v>
      </c>
      <c r="AT126" s="225" t="s">
        <v>75</v>
      </c>
      <c r="AU126" s="225" t="s">
        <v>83</v>
      </c>
      <c r="AY126" s="224" t="s">
        <v>160</v>
      </c>
      <c r="BK126" s="226">
        <f>SUM(BK127:BK131)</f>
        <v>0</v>
      </c>
    </row>
    <row r="127" s="2" customFormat="1" ht="24.15" customHeight="1">
      <c r="A127" s="39"/>
      <c r="B127" s="40"/>
      <c r="C127" s="229" t="s">
        <v>85</v>
      </c>
      <c r="D127" s="229" t="s">
        <v>162</v>
      </c>
      <c r="E127" s="230" t="s">
        <v>588</v>
      </c>
      <c r="F127" s="231" t="s">
        <v>589</v>
      </c>
      <c r="G127" s="232" t="s">
        <v>582</v>
      </c>
      <c r="H127" s="233">
        <v>0.034000000000000002</v>
      </c>
      <c r="I127" s="234"/>
      <c r="J127" s="235">
        <f>ROUND(I127*H127,2)</f>
        <v>0</v>
      </c>
      <c r="K127" s="231" t="s">
        <v>166</v>
      </c>
      <c r="L127" s="45"/>
      <c r="M127" s="236" t="s">
        <v>1</v>
      </c>
      <c r="N127" s="237" t="s">
        <v>41</v>
      </c>
      <c r="O127" s="92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0" t="s">
        <v>583</v>
      </c>
      <c r="AT127" s="240" t="s">
        <v>162</v>
      </c>
      <c r="AU127" s="240" t="s">
        <v>85</v>
      </c>
      <c r="AY127" s="18" t="s">
        <v>160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83</v>
      </c>
      <c r="BK127" s="241">
        <f>ROUND(I127*H127,2)</f>
        <v>0</v>
      </c>
      <c r="BL127" s="18" t="s">
        <v>583</v>
      </c>
      <c r="BM127" s="240" t="s">
        <v>590</v>
      </c>
    </row>
    <row r="128" s="2" customFormat="1">
      <c r="A128" s="39"/>
      <c r="B128" s="40"/>
      <c r="C128" s="41"/>
      <c r="D128" s="244" t="s">
        <v>209</v>
      </c>
      <c r="E128" s="41"/>
      <c r="F128" s="285" t="s">
        <v>591</v>
      </c>
      <c r="G128" s="41"/>
      <c r="H128" s="41"/>
      <c r="I128" s="286"/>
      <c r="J128" s="41"/>
      <c r="K128" s="41"/>
      <c r="L128" s="45"/>
      <c r="M128" s="287"/>
      <c r="N128" s="288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209</v>
      </c>
      <c r="AU128" s="18" t="s">
        <v>85</v>
      </c>
    </row>
    <row r="129" s="14" customFormat="1">
      <c r="A129" s="14"/>
      <c r="B129" s="253"/>
      <c r="C129" s="254"/>
      <c r="D129" s="244" t="s">
        <v>169</v>
      </c>
      <c r="E129" s="254"/>
      <c r="F129" s="256" t="s">
        <v>592</v>
      </c>
      <c r="G129" s="254"/>
      <c r="H129" s="257">
        <v>0.034000000000000002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3" t="s">
        <v>169</v>
      </c>
      <c r="AU129" s="263" t="s">
        <v>85</v>
      </c>
      <c r="AV129" s="14" t="s">
        <v>85</v>
      </c>
      <c r="AW129" s="14" t="s">
        <v>4</v>
      </c>
      <c r="AX129" s="14" t="s">
        <v>83</v>
      </c>
      <c r="AY129" s="263" t="s">
        <v>160</v>
      </c>
    </row>
    <row r="130" s="2" customFormat="1" ht="16.5" customHeight="1">
      <c r="A130" s="39"/>
      <c r="B130" s="40"/>
      <c r="C130" s="229" t="s">
        <v>96</v>
      </c>
      <c r="D130" s="229" t="s">
        <v>162</v>
      </c>
      <c r="E130" s="230" t="s">
        <v>593</v>
      </c>
      <c r="F130" s="231" t="s">
        <v>594</v>
      </c>
      <c r="G130" s="232" t="s">
        <v>582</v>
      </c>
      <c r="H130" s="233">
        <v>1</v>
      </c>
      <c r="I130" s="234"/>
      <c r="J130" s="235">
        <f>ROUND(I130*H130,2)</f>
        <v>0</v>
      </c>
      <c r="K130" s="231" t="s">
        <v>166</v>
      </c>
      <c r="L130" s="45"/>
      <c r="M130" s="236" t="s">
        <v>1</v>
      </c>
      <c r="N130" s="237" t="s">
        <v>41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583</v>
      </c>
      <c r="AT130" s="240" t="s">
        <v>162</v>
      </c>
      <c r="AU130" s="240" t="s">
        <v>85</v>
      </c>
      <c r="AY130" s="18" t="s">
        <v>160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83</v>
      </c>
      <c r="BK130" s="241">
        <f>ROUND(I130*H130,2)</f>
        <v>0</v>
      </c>
      <c r="BL130" s="18" t="s">
        <v>583</v>
      </c>
      <c r="BM130" s="240" t="s">
        <v>595</v>
      </c>
    </row>
    <row r="131" s="2" customFormat="1">
      <c r="A131" s="39"/>
      <c r="B131" s="40"/>
      <c r="C131" s="41"/>
      <c r="D131" s="244" t="s">
        <v>209</v>
      </c>
      <c r="E131" s="41"/>
      <c r="F131" s="285" t="s">
        <v>596</v>
      </c>
      <c r="G131" s="41"/>
      <c r="H131" s="41"/>
      <c r="I131" s="286"/>
      <c r="J131" s="41"/>
      <c r="K131" s="41"/>
      <c r="L131" s="45"/>
      <c r="M131" s="287"/>
      <c r="N131" s="288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209</v>
      </c>
      <c r="AU131" s="18" t="s">
        <v>85</v>
      </c>
    </row>
    <row r="132" s="12" customFormat="1" ht="22.8" customHeight="1">
      <c r="A132" s="12"/>
      <c r="B132" s="213"/>
      <c r="C132" s="214"/>
      <c r="D132" s="215" t="s">
        <v>75</v>
      </c>
      <c r="E132" s="227" t="s">
        <v>597</v>
      </c>
      <c r="F132" s="227" t="s">
        <v>598</v>
      </c>
      <c r="G132" s="214"/>
      <c r="H132" s="214"/>
      <c r="I132" s="217"/>
      <c r="J132" s="228">
        <f>BK132</f>
        <v>0</v>
      </c>
      <c r="K132" s="214"/>
      <c r="L132" s="219"/>
      <c r="M132" s="220"/>
      <c r="N132" s="221"/>
      <c r="O132" s="221"/>
      <c r="P132" s="222">
        <f>SUM(P133:P134)</f>
        <v>0</v>
      </c>
      <c r="Q132" s="221"/>
      <c r="R132" s="222">
        <f>SUM(R133:R134)</f>
        <v>0</v>
      </c>
      <c r="S132" s="221"/>
      <c r="T132" s="223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4" t="s">
        <v>186</v>
      </c>
      <c r="AT132" s="225" t="s">
        <v>75</v>
      </c>
      <c r="AU132" s="225" t="s">
        <v>83</v>
      </c>
      <c r="AY132" s="224" t="s">
        <v>160</v>
      </c>
      <c r="BK132" s="226">
        <f>SUM(BK133:BK134)</f>
        <v>0</v>
      </c>
    </row>
    <row r="133" s="2" customFormat="1" ht="33" customHeight="1">
      <c r="A133" s="39"/>
      <c r="B133" s="40"/>
      <c r="C133" s="229" t="s">
        <v>167</v>
      </c>
      <c r="D133" s="229" t="s">
        <v>162</v>
      </c>
      <c r="E133" s="230" t="s">
        <v>599</v>
      </c>
      <c r="F133" s="231" t="s">
        <v>600</v>
      </c>
      <c r="G133" s="232" t="s">
        <v>582</v>
      </c>
      <c r="H133" s="233">
        <v>1</v>
      </c>
      <c r="I133" s="234"/>
      <c r="J133" s="235">
        <f>ROUND(I133*H133,2)</f>
        <v>0</v>
      </c>
      <c r="K133" s="231" t="s">
        <v>166</v>
      </c>
      <c r="L133" s="45"/>
      <c r="M133" s="236" t="s">
        <v>1</v>
      </c>
      <c r="N133" s="237" t="s">
        <v>41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583</v>
      </c>
      <c r="AT133" s="240" t="s">
        <v>162</v>
      </c>
      <c r="AU133" s="240" t="s">
        <v>85</v>
      </c>
      <c r="AY133" s="18" t="s">
        <v>160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83</v>
      </c>
      <c r="BK133" s="241">
        <f>ROUND(I133*H133,2)</f>
        <v>0</v>
      </c>
      <c r="BL133" s="18" t="s">
        <v>583</v>
      </c>
      <c r="BM133" s="240" t="s">
        <v>601</v>
      </c>
    </row>
    <row r="134" s="2" customFormat="1">
      <c r="A134" s="39"/>
      <c r="B134" s="40"/>
      <c r="C134" s="41"/>
      <c r="D134" s="244" t="s">
        <v>209</v>
      </c>
      <c r="E134" s="41"/>
      <c r="F134" s="285" t="s">
        <v>602</v>
      </c>
      <c r="G134" s="41"/>
      <c r="H134" s="41"/>
      <c r="I134" s="286"/>
      <c r="J134" s="41"/>
      <c r="K134" s="41"/>
      <c r="L134" s="45"/>
      <c r="M134" s="287"/>
      <c r="N134" s="288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209</v>
      </c>
      <c r="AU134" s="18" t="s">
        <v>85</v>
      </c>
    </row>
    <row r="135" s="12" customFormat="1" ht="22.8" customHeight="1">
      <c r="A135" s="12"/>
      <c r="B135" s="213"/>
      <c r="C135" s="214"/>
      <c r="D135" s="215" t="s">
        <v>75</v>
      </c>
      <c r="E135" s="227" t="s">
        <v>603</v>
      </c>
      <c r="F135" s="227" t="s">
        <v>604</v>
      </c>
      <c r="G135" s="214"/>
      <c r="H135" s="214"/>
      <c r="I135" s="217"/>
      <c r="J135" s="228">
        <f>BK135</f>
        <v>0</v>
      </c>
      <c r="K135" s="214"/>
      <c r="L135" s="219"/>
      <c r="M135" s="220"/>
      <c r="N135" s="221"/>
      <c r="O135" s="221"/>
      <c r="P135" s="222">
        <f>SUM(P136:P139)</f>
        <v>0</v>
      </c>
      <c r="Q135" s="221"/>
      <c r="R135" s="222">
        <f>SUM(R136:R139)</f>
        <v>0</v>
      </c>
      <c r="S135" s="221"/>
      <c r="T135" s="223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4" t="s">
        <v>186</v>
      </c>
      <c r="AT135" s="225" t="s">
        <v>75</v>
      </c>
      <c r="AU135" s="225" t="s">
        <v>83</v>
      </c>
      <c r="AY135" s="224" t="s">
        <v>160</v>
      </c>
      <c r="BK135" s="226">
        <f>SUM(BK136:BK139)</f>
        <v>0</v>
      </c>
    </row>
    <row r="136" s="2" customFormat="1" ht="24.15" customHeight="1">
      <c r="A136" s="39"/>
      <c r="B136" s="40"/>
      <c r="C136" s="229" t="s">
        <v>186</v>
      </c>
      <c r="D136" s="229" t="s">
        <v>162</v>
      </c>
      <c r="E136" s="230" t="s">
        <v>605</v>
      </c>
      <c r="F136" s="231" t="s">
        <v>606</v>
      </c>
      <c r="G136" s="232" t="s">
        <v>582</v>
      </c>
      <c r="H136" s="233">
        <v>1</v>
      </c>
      <c r="I136" s="234"/>
      <c r="J136" s="235">
        <f>ROUND(I136*H136,2)</f>
        <v>0</v>
      </c>
      <c r="K136" s="231" t="s">
        <v>166</v>
      </c>
      <c r="L136" s="45"/>
      <c r="M136" s="236" t="s">
        <v>1</v>
      </c>
      <c r="N136" s="237" t="s">
        <v>41</v>
      </c>
      <c r="O136" s="92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583</v>
      </c>
      <c r="AT136" s="240" t="s">
        <v>162</v>
      </c>
      <c r="AU136" s="240" t="s">
        <v>85</v>
      </c>
      <c r="AY136" s="18" t="s">
        <v>160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83</v>
      </c>
      <c r="BK136" s="241">
        <f>ROUND(I136*H136,2)</f>
        <v>0</v>
      </c>
      <c r="BL136" s="18" t="s">
        <v>583</v>
      </c>
      <c r="BM136" s="240" t="s">
        <v>607</v>
      </c>
    </row>
    <row r="137" s="2" customFormat="1">
      <c r="A137" s="39"/>
      <c r="B137" s="40"/>
      <c r="C137" s="41"/>
      <c r="D137" s="244" t="s">
        <v>209</v>
      </c>
      <c r="E137" s="41"/>
      <c r="F137" s="285" t="s">
        <v>608</v>
      </c>
      <c r="G137" s="41"/>
      <c r="H137" s="41"/>
      <c r="I137" s="286"/>
      <c r="J137" s="41"/>
      <c r="K137" s="41"/>
      <c r="L137" s="45"/>
      <c r="M137" s="287"/>
      <c r="N137" s="288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209</v>
      </c>
      <c r="AU137" s="18" t="s">
        <v>85</v>
      </c>
    </row>
    <row r="138" s="2" customFormat="1" ht="24.15" customHeight="1">
      <c r="A138" s="39"/>
      <c r="B138" s="40"/>
      <c r="C138" s="229" t="s">
        <v>194</v>
      </c>
      <c r="D138" s="229" t="s">
        <v>162</v>
      </c>
      <c r="E138" s="230" t="s">
        <v>609</v>
      </c>
      <c r="F138" s="231" t="s">
        <v>610</v>
      </c>
      <c r="G138" s="232" t="s">
        <v>582</v>
      </c>
      <c r="H138" s="233">
        <v>1</v>
      </c>
      <c r="I138" s="234"/>
      <c r="J138" s="235">
        <f>ROUND(I138*H138,2)</f>
        <v>0</v>
      </c>
      <c r="K138" s="231" t="s">
        <v>166</v>
      </c>
      <c r="L138" s="45"/>
      <c r="M138" s="236" t="s">
        <v>1</v>
      </c>
      <c r="N138" s="237" t="s">
        <v>41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583</v>
      </c>
      <c r="AT138" s="240" t="s">
        <v>162</v>
      </c>
      <c r="AU138" s="240" t="s">
        <v>85</v>
      </c>
      <c r="AY138" s="18" t="s">
        <v>160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83</v>
      </c>
      <c r="BK138" s="241">
        <f>ROUND(I138*H138,2)</f>
        <v>0</v>
      </c>
      <c r="BL138" s="18" t="s">
        <v>583</v>
      </c>
      <c r="BM138" s="240" t="s">
        <v>611</v>
      </c>
    </row>
    <row r="139" s="2" customFormat="1">
      <c r="A139" s="39"/>
      <c r="B139" s="40"/>
      <c r="C139" s="41"/>
      <c r="D139" s="244" t="s">
        <v>209</v>
      </c>
      <c r="E139" s="41"/>
      <c r="F139" s="285" t="s">
        <v>612</v>
      </c>
      <c r="G139" s="41"/>
      <c r="H139" s="41"/>
      <c r="I139" s="286"/>
      <c r="J139" s="41"/>
      <c r="K139" s="41"/>
      <c r="L139" s="45"/>
      <c r="M139" s="306"/>
      <c r="N139" s="307"/>
      <c r="O139" s="302"/>
      <c r="P139" s="302"/>
      <c r="Q139" s="302"/>
      <c r="R139" s="302"/>
      <c r="S139" s="302"/>
      <c r="T139" s="308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209</v>
      </c>
      <c r="AU139" s="18" t="s">
        <v>85</v>
      </c>
    </row>
    <row r="140" s="2" customFormat="1" ht="6.96" customHeight="1">
      <c r="A140" s="39"/>
      <c r="B140" s="67"/>
      <c r="C140" s="68"/>
      <c r="D140" s="68"/>
      <c r="E140" s="68"/>
      <c r="F140" s="68"/>
      <c r="G140" s="68"/>
      <c r="H140" s="68"/>
      <c r="I140" s="68"/>
      <c r="J140" s="68"/>
      <c r="K140" s="68"/>
      <c r="L140" s="45"/>
      <c r="M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</sheetData>
  <sheetProtection sheet="1" autoFilter="0" formatColumns="0" formatRows="0" objects="1" scenarios="1" spinCount="100000" saltValue="HPKnojRWnFM61oEs1y3wgvl7/qt2/T9me1iFiNz6gjBULqVJlL5phWTiqCMJt+2L8aRfcugx8Lgbh9qC98InJg==" hashValue="u5pT5C2xMA0gfw4lWqBdEyuTxQh1n3rEz8LmIxfJ6A1yCKODNNhqbDxbmtUsH/siiN2jwtAiFp12ooSDlywmfg==" algorithmName="SHA-512" password="CC35"/>
  <autoFilter ref="C120:K13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9"/>
      <c r="C3" s="150"/>
      <c r="D3" s="150"/>
      <c r="E3" s="150"/>
      <c r="F3" s="150"/>
      <c r="G3" s="150"/>
      <c r="H3" s="21"/>
    </row>
    <row r="4" s="1" customFormat="1" ht="24.96" customHeight="1">
      <c r="B4" s="21"/>
      <c r="C4" s="151" t="s">
        <v>613</v>
      </c>
      <c r="H4" s="21"/>
    </row>
    <row r="5" s="1" customFormat="1" ht="12" customHeight="1">
      <c r="B5" s="21"/>
      <c r="C5" s="309" t="s">
        <v>13</v>
      </c>
      <c r="D5" s="159" t="s">
        <v>14</v>
      </c>
      <c r="E5" s="1"/>
      <c r="F5" s="1"/>
      <c r="H5" s="21"/>
    </row>
    <row r="6" s="1" customFormat="1" ht="36.96" customHeight="1">
      <c r="B6" s="21"/>
      <c r="C6" s="310" t="s">
        <v>16</v>
      </c>
      <c r="D6" s="311" t="s">
        <v>17</v>
      </c>
      <c r="E6" s="1"/>
      <c r="F6" s="1"/>
      <c r="H6" s="21"/>
    </row>
    <row r="7" s="1" customFormat="1" ht="16.5" customHeight="1">
      <c r="B7" s="21"/>
      <c r="C7" s="153" t="s">
        <v>23</v>
      </c>
      <c r="D7" s="156" t="str">
        <f>'Rekapitulace stavby'!AN8</f>
        <v>13. 6. 2022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202"/>
      <c r="B9" s="312"/>
      <c r="C9" s="313" t="s">
        <v>57</v>
      </c>
      <c r="D9" s="314" t="s">
        <v>58</v>
      </c>
      <c r="E9" s="314" t="s">
        <v>147</v>
      </c>
      <c r="F9" s="315" t="s">
        <v>614</v>
      </c>
      <c r="G9" s="202"/>
      <c r="H9" s="312"/>
    </row>
    <row r="10" s="2" customFormat="1" ht="26.4" customHeight="1">
      <c r="A10" s="39"/>
      <c r="B10" s="45"/>
      <c r="C10" s="316" t="s">
        <v>615</v>
      </c>
      <c r="D10" s="316" t="s">
        <v>88</v>
      </c>
      <c r="E10" s="39"/>
      <c r="F10" s="39"/>
      <c r="G10" s="39"/>
      <c r="H10" s="45"/>
    </row>
    <row r="11" s="2" customFormat="1" ht="16.8" customHeight="1">
      <c r="A11" s="39"/>
      <c r="B11" s="45"/>
      <c r="C11" s="317" t="s">
        <v>120</v>
      </c>
      <c r="D11" s="318" t="s">
        <v>121</v>
      </c>
      <c r="E11" s="319" t="s">
        <v>118</v>
      </c>
      <c r="F11" s="320">
        <v>4.8700000000000001</v>
      </c>
      <c r="G11" s="39"/>
      <c r="H11" s="45"/>
    </row>
    <row r="12" s="2" customFormat="1" ht="16.8" customHeight="1">
      <c r="A12" s="39"/>
      <c r="B12" s="45"/>
      <c r="C12" s="321" t="s">
        <v>1</v>
      </c>
      <c r="D12" s="321" t="s">
        <v>182</v>
      </c>
      <c r="E12" s="18" t="s">
        <v>1</v>
      </c>
      <c r="F12" s="322">
        <v>0</v>
      </c>
      <c r="G12" s="39"/>
      <c r="H12" s="45"/>
    </row>
    <row r="13" s="2" customFormat="1" ht="16.8" customHeight="1">
      <c r="A13" s="39"/>
      <c r="B13" s="45"/>
      <c r="C13" s="321" t="s">
        <v>1</v>
      </c>
      <c r="D13" s="321" t="s">
        <v>183</v>
      </c>
      <c r="E13" s="18" t="s">
        <v>1</v>
      </c>
      <c r="F13" s="322">
        <v>2.3199999999999998</v>
      </c>
      <c r="G13" s="39"/>
      <c r="H13" s="45"/>
    </row>
    <row r="14" s="2" customFormat="1" ht="16.8" customHeight="1">
      <c r="A14" s="39"/>
      <c r="B14" s="45"/>
      <c r="C14" s="321" t="s">
        <v>1</v>
      </c>
      <c r="D14" s="321" t="s">
        <v>184</v>
      </c>
      <c r="E14" s="18" t="s">
        <v>1</v>
      </c>
      <c r="F14" s="322">
        <v>2.5499999999999998</v>
      </c>
      <c r="G14" s="39"/>
      <c r="H14" s="45"/>
    </row>
    <row r="15" s="2" customFormat="1" ht="16.8" customHeight="1">
      <c r="A15" s="39"/>
      <c r="B15" s="45"/>
      <c r="C15" s="321" t="s">
        <v>120</v>
      </c>
      <c r="D15" s="321" t="s">
        <v>185</v>
      </c>
      <c r="E15" s="18" t="s">
        <v>1</v>
      </c>
      <c r="F15" s="322">
        <v>4.8700000000000001</v>
      </c>
      <c r="G15" s="39"/>
      <c r="H15" s="45"/>
    </row>
    <row r="16" s="2" customFormat="1" ht="16.8" customHeight="1">
      <c r="A16" s="39"/>
      <c r="B16" s="45"/>
      <c r="C16" s="323" t="s">
        <v>616</v>
      </c>
      <c r="D16" s="39"/>
      <c r="E16" s="39"/>
      <c r="F16" s="39"/>
      <c r="G16" s="39"/>
      <c r="H16" s="45"/>
    </row>
    <row r="17" s="2" customFormat="1" ht="16.8" customHeight="1">
      <c r="A17" s="39"/>
      <c r="B17" s="45"/>
      <c r="C17" s="321" t="s">
        <v>179</v>
      </c>
      <c r="D17" s="321" t="s">
        <v>617</v>
      </c>
      <c r="E17" s="18" t="s">
        <v>118</v>
      </c>
      <c r="F17" s="322">
        <v>4.8700000000000001</v>
      </c>
      <c r="G17" s="39"/>
      <c r="H17" s="45"/>
    </row>
    <row r="18" s="2" customFormat="1" ht="16.8" customHeight="1">
      <c r="A18" s="39"/>
      <c r="B18" s="45"/>
      <c r="C18" s="321" t="s">
        <v>187</v>
      </c>
      <c r="D18" s="321" t="s">
        <v>618</v>
      </c>
      <c r="E18" s="18" t="s">
        <v>130</v>
      </c>
      <c r="F18" s="322">
        <v>194.80000000000001</v>
      </c>
      <c r="G18" s="39"/>
      <c r="H18" s="45"/>
    </row>
    <row r="19" s="2" customFormat="1" ht="16.8" customHeight="1">
      <c r="A19" s="39"/>
      <c r="B19" s="45"/>
      <c r="C19" s="321" t="s">
        <v>196</v>
      </c>
      <c r="D19" s="321" t="s">
        <v>197</v>
      </c>
      <c r="E19" s="18" t="s">
        <v>118</v>
      </c>
      <c r="F19" s="322">
        <v>5.3570000000000002</v>
      </c>
      <c r="G19" s="39"/>
      <c r="H19" s="45"/>
    </row>
    <row r="20" s="2" customFormat="1" ht="16.8" customHeight="1">
      <c r="A20" s="39"/>
      <c r="B20" s="45"/>
      <c r="C20" s="317" t="s">
        <v>124</v>
      </c>
      <c r="D20" s="318" t="s">
        <v>125</v>
      </c>
      <c r="E20" s="319" t="s">
        <v>126</v>
      </c>
      <c r="F20" s="320">
        <v>64</v>
      </c>
      <c r="G20" s="39"/>
      <c r="H20" s="45"/>
    </row>
    <row r="21" s="2" customFormat="1" ht="16.8" customHeight="1">
      <c r="A21" s="39"/>
      <c r="B21" s="45"/>
      <c r="C21" s="321" t="s">
        <v>1</v>
      </c>
      <c r="D21" s="321" t="s">
        <v>247</v>
      </c>
      <c r="E21" s="18" t="s">
        <v>1</v>
      </c>
      <c r="F21" s="322">
        <v>0</v>
      </c>
      <c r="G21" s="39"/>
      <c r="H21" s="45"/>
    </row>
    <row r="22" s="2" customFormat="1" ht="16.8" customHeight="1">
      <c r="A22" s="39"/>
      <c r="B22" s="45"/>
      <c r="C22" s="321" t="s">
        <v>1</v>
      </c>
      <c r="D22" s="321" t="s">
        <v>248</v>
      </c>
      <c r="E22" s="18" t="s">
        <v>1</v>
      </c>
      <c r="F22" s="322">
        <v>32</v>
      </c>
      <c r="G22" s="39"/>
      <c r="H22" s="45"/>
    </row>
    <row r="23" s="2" customFormat="1" ht="16.8" customHeight="1">
      <c r="A23" s="39"/>
      <c r="B23" s="45"/>
      <c r="C23" s="321" t="s">
        <v>1</v>
      </c>
      <c r="D23" s="321" t="s">
        <v>192</v>
      </c>
      <c r="E23" s="18" t="s">
        <v>1</v>
      </c>
      <c r="F23" s="322">
        <v>0</v>
      </c>
      <c r="G23" s="39"/>
      <c r="H23" s="45"/>
    </row>
    <row r="24" s="2" customFormat="1" ht="16.8" customHeight="1">
      <c r="A24" s="39"/>
      <c r="B24" s="45"/>
      <c r="C24" s="321" t="s">
        <v>1</v>
      </c>
      <c r="D24" s="321" t="s">
        <v>248</v>
      </c>
      <c r="E24" s="18" t="s">
        <v>1</v>
      </c>
      <c r="F24" s="322">
        <v>32</v>
      </c>
      <c r="G24" s="39"/>
      <c r="H24" s="45"/>
    </row>
    <row r="25" s="2" customFormat="1" ht="16.8" customHeight="1">
      <c r="A25" s="39"/>
      <c r="B25" s="45"/>
      <c r="C25" s="321" t="s">
        <v>124</v>
      </c>
      <c r="D25" s="321" t="s">
        <v>185</v>
      </c>
      <c r="E25" s="18" t="s">
        <v>1</v>
      </c>
      <c r="F25" s="322">
        <v>64</v>
      </c>
      <c r="G25" s="39"/>
      <c r="H25" s="45"/>
    </row>
    <row r="26" s="2" customFormat="1" ht="16.8" customHeight="1">
      <c r="A26" s="39"/>
      <c r="B26" s="45"/>
      <c r="C26" s="323" t="s">
        <v>616</v>
      </c>
      <c r="D26" s="39"/>
      <c r="E26" s="39"/>
      <c r="F26" s="39"/>
      <c r="G26" s="39"/>
      <c r="H26" s="45"/>
    </row>
    <row r="27" s="2" customFormat="1" ht="16.8" customHeight="1">
      <c r="A27" s="39"/>
      <c r="B27" s="45"/>
      <c r="C27" s="321" t="s">
        <v>244</v>
      </c>
      <c r="D27" s="321" t="s">
        <v>619</v>
      </c>
      <c r="E27" s="18" t="s">
        <v>126</v>
      </c>
      <c r="F27" s="322">
        <v>64</v>
      </c>
      <c r="G27" s="39"/>
      <c r="H27" s="45"/>
    </row>
    <row r="28" s="2" customFormat="1" ht="16.8" customHeight="1">
      <c r="A28" s="39"/>
      <c r="B28" s="45"/>
      <c r="C28" s="321" t="s">
        <v>254</v>
      </c>
      <c r="D28" s="321" t="s">
        <v>620</v>
      </c>
      <c r="E28" s="18" t="s">
        <v>126</v>
      </c>
      <c r="F28" s="322">
        <v>64</v>
      </c>
      <c r="G28" s="39"/>
      <c r="H28" s="45"/>
    </row>
    <row r="29" s="2" customFormat="1" ht="16.8" customHeight="1">
      <c r="A29" s="39"/>
      <c r="B29" s="45"/>
      <c r="C29" s="317" t="s">
        <v>621</v>
      </c>
      <c r="D29" s="318" t="s">
        <v>621</v>
      </c>
      <c r="E29" s="319" t="s">
        <v>118</v>
      </c>
      <c r="F29" s="320">
        <v>3</v>
      </c>
      <c r="G29" s="39"/>
      <c r="H29" s="45"/>
    </row>
    <row r="30" s="2" customFormat="1" ht="16.8" customHeight="1">
      <c r="A30" s="39"/>
      <c r="B30" s="45"/>
      <c r="C30" s="317" t="s">
        <v>128</v>
      </c>
      <c r="D30" s="318" t="s">
        <v>129</v>
      </c>
      <c r="E30" s="319" t="s">
        <v>130</v>
      </c>
      <c r="F30" s="320">
        <v>194.80000000000001</v>
      </c>
      <c r="G30" s="39"/>
      <c r="H30" s="45"/>
    </row>
    <row r="31" s="2" customFormat="1" ht="16.8" customHeight="1">
      <c r="A31" s="39"/>
      <c r="B31" s="45"/>
      <c r="C31" s="321" t="s">
        <v>1</v>
      </c>
      <c r="D31" s="321" t="s">
        <v>190</v>
      </c>
      <c r="E31" s="18" t="s">
        <v>1</v>
      </c>
      <c r="F31" s="322">
        <v>0</v>
      </c>
      <c r="G31" s="39"/>
      <c r="H31" s="45"/>
    </row>
    <row r="32" s="2" customFormat="1" ht="16.8" customHeight="1">
      <c r="A32" s="39"/>
      <c r="B32" s="45"/>
      <c r="C32" s="321" t="s">
        <v>1</v>
      </c>
      <c r="D32" s="321" t="s">
        <v>191</v>
      </c>
      <c r="E32" s="18" t="s">
        <v>1</v>
      </c>
      <c r="F32" s="322">
        <v>97.400000000000006</v>
      </c>
      <c r="G32" s="39"/>
      <c r="H32" s="45"/>
    </row>
    <row r="33" s="2" customFormat="1" ht="16.8" customHeight="1">
      <c r="A33" s="39"/>
      <c r="B33" s="45"/>
      <c r="C33" s="321" t="s">
        <v>1</v>
      </c>
      <c r="D33" s="321" t="s">
        <v>192</v>
      </c>
      <c r="E33" s="18" t="s">
        <v>1</v>
      </c>
      <c r="F33" s="322">
        <v>0</v>
      </c>
      <c r="G33" s="39"/>
      <c r="H33" s="45"/>
    </row>
    <row r="34" s="2" customFormat="1" ht="16.8" customHeight="1">
      <c r="A34" s="39"/>
      <c r="B34" s="45"/>
      <c r="C34" s="321" t="s">
        <v>1</v>
      </c>
      <c r="D34" s="321" t="s">
        <v>193</v>
      </c>
      <c r="E34" s="18" t="s">
        <v>1</v>
      </c>
      <c r="F34" s="322">
        <v>97.400000000000006</v>
      </c>
      <c r="G34" s="39"/>
      <c r="H34" s="45"/>
    </row>
    <row r="35" s="2" customFormat="1" ht="16.8" customHeight="1">
      <c r="A35" s="39"/>
      <c r="B35" s="45"/>
      <c r="C35" s="321" t="s">
        <v>128</v>
      </c>
      <c r="D35" s="321" t="s">
        <v>185</v>
      </c>
      <c r="E35" s="18" t="s">
        <v>1</v>
      </c>
      <c r="F35" s="322">
        <v>194.80000000000001</v>
      </c>
      <c r="G35" s="39"/>
      <c r="H35" s="45"/>
    </row>
    <row r="36" s="2" customFormat="1" ht="16.8" customHeight="1">
      <c r="A36" s="39"/>
      <c r="B36" s="45"/>
      <c r="C36" s="323" t="s">
        <v>616</v>
      </c>
      <c r="D36" s="39"/>
      <c r="E36" s="39"/>
      <c r="F36" s="39"/>
      <c r="G36" s="39"/>
      <c r="H36" s="45"/>
    </row>
    <row r="37" s="2" customFormat="1" ht="16.8" customHeight="1">
      <c r="A37" s="39"/>
      <c r="B37" s="45"/>
      <c r="C37" s="321" t="s">
        <v>187</v>
      </c>
      <c r="D37" s="321" t="s">
        <v>618</v>
      </c>
      <c r="E37" s="18" t="s">
        <v>130</v>
      </c>
      <c r="F37" s="322">
        <v>194.80000000000001</v>
      </c>
      <c r="G37" s="39"/>
      <c r="H37" s="45"/>
    </row>
    <row r="38" s="2" customFormat="1" ht="16.8" customHeight="1">
      <c r="A38" s="39"/>
      <c r="B38" s="45"/>
      <c r="C38" s="321" t="s">
        <v>203</v>
      </c>
      <c r="D38" s="321" t="s">
        <v>622</v>
      </c>
      <c r="E38" s="18" t="s">
        <v>130</v>
      </c>
      <c r="F38" s="322">
        <v>194.80000000000001</v>
      </c>
      <c r="G38" s="39"/>
      <c r="H38" s="45"/>
    </row>
    <row r="39" s="2" customFormat="1" ht="16.8" customHeight="1">
      <c r="A39" s="39"/>
      <c r="B39" s="45"/>
      <c r="C39" s="317" t="s">
        <v>116</v>
      </c>
      <c r="D39" s="318" t="s">
        <v>117</v>
      </c>
      <c r="E39" s="319" t="s">
        <v>118</v>
      </c>
      <c r="F39" s="320">
        <v>24.350000000000001</v>
      </c>
      <c r="G39" s="39"/>
      <c r="H39" s="45"/>
    </row>
    <row r="40" s="2" customFormat="1" ht="16.8" customHeight="1">
      <c r="A40" s="39"/>
      <c r="B40" s="45"/>
      <c r="C40" s="321" t="s">
        <v>1</v>
      </c>
      <c r="D40" s="321" t="s">
        <v>211</v>
      </c>
      <c r="E40" s="18" t="s">
        <v>1</v>
      </c>
      <c r="F40" s="322">
        <v>0</v>
      </c>
      <c r="G40" s="39"/>
      <c r="H40" s="45"/>
    </row>
    <row r="41" s="2" customFormat="1" ht="16.8" customHeight="1">
      <c r="A41" s="39"/>
      <c r="B41" s="45"/>
      <c r="C41" s="321" t="s">
        <v>1</v>
      </c>
      <c r="D41" s="321" t="s">
        <v>190</v>
      </c>
      <c r="E41" s="18" t="s">
        <v>1</v>
      </c>
      <c r="F41" s="322">
        <v>0</v>
      </c>
      <c r="G41" s="39"/>
      <c r="H41" s="45"/>
    </row>
    <row r="42" s="2" customFormat="1" ht="16.8" customHeight="1">
      <c r="A42" s="39"/>
      <c r="B42" s="45"/>
      <c r="C42" s="321" t="s">
        <v>1</v>
      </c>
      <c r="D42" s="321" t="s">
        <v>212</v>
      </c>
      <c r="E42" s="18" t="s">
        <v>1</v>
      </c>
      <c r="F42" s="322">
        <v>11.6</v>
      </c>
      <c r="G42" s="39"/>
      <c r="H42" s="45"/>
    </row>
    <row r="43" s="2" customFormat="1" ht="16.8" customHeight="1">
      <c r="A43" s="39"/>
      <c r="B43" s="45"/>
      <c r="C43" s="321" t="s">
        <v>1</v>
      </c>
      <c r="D43" s="321" t="s">
        <v>213</v>
      </c>
      <c r="E43" s="18" t="s">
        <v>1</v>
      </c>
      <c r="F43" s="322">
        <v>12.75</v>
      </c>
      <c r="G43" s="39"/>
      <c r="H43" s="45"/>
    </row>
    <row r="44" s="2" customFormat="1" ht="16.8" customHeight="1">
      <c r="A44" s="39"/>
      <c r="B44" s="45"/>
      <c r="C44" s="321" t="s">
        <v>116</v>
      </c>
      <c r="D44" s="321" t="s">
        <v>214</v>
      </c>
      <c r="E44" s="18" t="s">
        <v>1</v>
      </c>
      <c r="F44" s="322">
        <v>24.350000000000001</v>
      </c>
      <c r="G44" s="39"/>
      <c r="H44" s="45"/>
    </row>
    <row r="45" s="2" customFormat="1" ht="16.8" customHeight="1">
      <c r="A45" s="39"/>
      <c r="B45" s="45"/>
      <c r="C45" s="323" t="s">
        <v>616</v>
      </c>
      <c r="D45" s="39"/>
      <c r="E45" s="39"/>
      <c r="F45" s="39"/>
      <c r="G45" s="39"/>
      <c r="H45" s="45"/>
    </row>
    <row r="46" s="2" customFormat="1" ht="16.8" customHeight="1">
      <c r="A46" s="39"/>
      <c r="B46" s="45"/>
      <c r="C46" s="321" t="s">
        <v>206</v>
      </c>
      <c r="D46" s="321" t="s">
        <v>623</v>
      </c>
      <c r="E46" s="18" t="s">
        <v>118</v>
      </c>
      <c r="F46" s="322">
        <v>48.700000000000003</v>
      </c>
      <c r="G46" s="39"/>
      <c r="H46" s="45"/>
    </row>
    <row r="47" s="2" customFormat="1">
      <c r="A47" s="39"/>
      <c r="B47" s="45"/>
      <c r="C47" s="321" t="s">
        <v>176</v>
      </c>
      <c r="D47" s="321" t="s">
        <v>624</v>
      </c>
      <c r="E47" s="18" t="s">
        <v>118</v>
      </c>
      <c r="F47" s="322">
        <v>24.350000000000001</v>
      </c>
      <c r="G47" s="39"/>
      <c r="H47" s="45"/>
    </row>
    <row r="48" s="2" customFormat="1">
      <c r="A48" s="39"/>
      <c r="B48" s="45"/>
      <c r="C48" s="321" t="s">
        <v>220</v>
      </c>
      <c r="D48" s="321" t="s">
        <v>625</v>
      </c>
      <c r="E48" s="18" t="s">
        <v>118</v>
      </c>
      <c r="F48" s="322">
        <v>48.700000000000003</v>
      </c>
      <c r="G48" s="39"/>
      <c r="H48" s="45"/>
    </row>
    <row r="49" s="2" customFormat="1" ht="16.8" customHeight="1">
      <c r="A49" s="39"/>
      <c r="B49" s="45"/>
      <c r="C49" s="321" t="s">
        <v>226</v>
      </c>
      <c r="D49" s="321" t="s">
        <v>626</v>
      </c>
      <c r="E49" s="18" t="s">
        <v>118</v>
      </c>
      <c r="F49" s="322">
        <v>24.350000000000001</v>
      </c>
      <c r="G49" s="39"/>
      <c r="H49" s="45"/>
    </row>
    <row r="50" s="2" customFormat="1" ht="26.4" customHeight="1">
      <c r="A50" s="39"/>
      <c r="B50" s="45"/>
      <c r="C50" s="316" t="s">
        <v>627</v>
      </c>
      <c r="D50" s="316" t="s">
        <v>92</v>
      </c>
      <c r="E50" s="39"/>
      <c r="F50" s="39"/>
      <c r="G50" s="39"/>
      <c r="H50" s="45"/>
    </row>
    <row r="51" s="2" customFormat="1" ht="16.8" customHeight="1">
      <c r="A51" s="39"/>
      <c r="B51" s="45"/>
      <c r="C51" s="317" t="s">
        <v>293</v>
      </c>
      <c r="D51" s="318" t="s">
        <v>294</v>
      </c>
      <c r="E51" s="319" t="s">
        <v>118</v>
      </c>
      <c r="F51" s="320">
        <v>87.299999999999997</v>
      </c>
      <c r="G51" s="39"/>
      <c r="H51" s="45"/>
    </row>
    <row r="52" s="2" customFormat="1" ht="16.8" customHeight="1">
      <c r="A52" s="39"/>
      <c r="B52" s="45"/>
      <c r="C52" s="321" t="s">
        <v>1</v>
      </c>
      <c r="D52" s="321" t="s">
        <v>306</v>
      </c>
      <c r="E52" s="18" t="s">
        <v>1</v>
      </c>
      <c r="F52" s="322">
        <v>0</v>
      </c>
      <c r="G52" s="39"/>
      <c r="H52" s="45"/>
    </row>
    <row r="53" s="2" customFormat="1" ht="16.8" customHeight="1">
      <c r="A53" s="39"/>
      <c r="B53" s="45"/>
      <c r="C53" s="321" t="s">
        <v>293</v>
      </c>
      <c r="D53" s="321" t="s">
        <v>628</v>
      </c>
      <c r="E53" s="18" t="s">
        <v>1</v>
      </c>
      <c r="F53" s="322">
        <v>87.299999999999997</v>
      </c>
      <c r="G53" s="39"/>
      <c r="H53" s="45"/>
    </row>
    <row r="54" s="2" customFormat="1" ht="16.8" customHeight="1">
      <c r="A54" s="39"/>
      <c r="B54" s="45"/>
      <c r="C54" s="317" t="s">
        <v>290</v>
      </c>
      <c r="D54" s="318" t="s">
        <v>291</v>
      </c>
      <c r="E54" s="319" t="s">
        <v>118</v>
      </c>
      <c r="F54" s="320">
        <v>64.700000000000003</v>
      </c>
      <c r="G54" s="39"/>
      <c r="H54" s="45"/>
    </row>
    <row r="55" s="2" customFormat="1" ht="16.8" customHeight="1">
      <c r="A55" s="39"/>
      <c r="B55" s="45"/>
      <c r="C55" s="321" t="s">
        <v>1</v>
      </c>
      <c r="D55" s="321" t="s">
        <v>345</v>
      </c>
      <c r="E55" s="18" t="s">
        <v>1</v>
      </c>
      <c r="F55" s="322">
        <v>0</v>
      </c>
      <c r="G55" s="39"/>
      <c r="H55" s="45"/>
    </row>
    <row r="56" s="2" customFormat="1" ht="16.8" customHeight="1">
      <c r="A56" s="39"/>
      <c r="B56" s="45"/>
      <c r="C56" s="321" t="s">
        <v>290</v>
      </c>
      <c r="D56" s="321" t="s">
        <v>629</v>
      </c>
      <c r="E56" s="18" t="s">
        <v>1</v>
      </c>
      <c r="F56" s="322">
        <v>64.700000000000003</v>
      </c>
      <c r="G56" s="39"/>
      <c r="H56" s="45"/>
    </row>
    <row r="57" s="2" customFormat="1" ht="26.4" customHeight="1">
      <c r="A57" s="39"/>
      <c r="B57" s="45"/>
      <c r="C57" s="316" t="s">
        <v>630</v>
      </c>
      <c r="D57" s="316" t="s">
        <v>95</v>
      </c>
      <c r="E57" s="39"/>
      <c r="F57" s="39"/>
      <c r="G57" s="39"/>
      <c r="H57" s="45"/>
    </row>
    <row r="58" s="2" customFormat="1" ht="16.8" customHeight="1">
      <c r="A58" s="39"/>
      <c r="B58" s="45"/>
      <c r="C58" s="317" t="s">
        <v>293</v>
      </c>
      <c r="D58" s="318" t="s">
        <v>294</v>
      </c>
      <c r="E58" s="319" t="s">
        <v>118</v>
      </c>
      <c r="F58" s="320">
        <v>73.599999999999994</v>
      </c>
      <c r="G58" s="39"/>
      <c r="H58" s="45"/>
    </row>
    <row r="59" s="2" customFormat="1" ht="16.8" customHeight="1">
      <c r="A59" s="39"/>
      <c r="B59" s="45"/>
      <c r="C59" s="321" t="s">
        <v>1</v>
      </c>
      <c r="D59" s="321" t="s">
        <v>306</v>
      </c>
      <c r="E59" s="18" t="s">
        <v>1</v>
      </c>
      <c r="F59" s="322">
        <v>0</v>
      </c>
      <c r="G59" s="39"/>
      <c r="H59" s="45"/>
    </row>
    <row r="60" s="2" customFormat="1" ht="16.8" customHeight="1">
      <c r="A60" s="39"/>
      <c r="B60" s="45"/>
      <c r="C60" s="321" t="s">
        <v>293</v>
      </c>
      <c r="D60" s="321" t="s">
        <v>307</v>
      </c>
      <c r="E60" s="18" t="s">
        <v>1</v>
      </c>
      <c r="F60" s="322">
        <v>73.599999999999994</v>
      </c>
      <c r="G60" s="39"/>
      <c r="H60" s="45"/>
    </row>
    <row r="61" s="2" customFormat="1" ht="16.8" customHeight="1">
      <c r="A61" s="39"/>
      <c r="B61" s="45"/>
      <c r="C61" s="323" t="s">
        <v>616</v>
      </c>
      <c r="D61" s="39"/>
      <c r="E61" s="39"/>
      <c r="F61" s="39"/>
      <c r="G61" s="39"/>
      <c r="H61" s="45"/>
    </row>
    <row r="62" s="2" customFormat="1" ht="16.8" customHeight="1">
      <c r="A62" s="39"/>
      <c r="B62" s="45"/>
      <c r="C62" s="321" t="s">
        <v>303</v>
      </c>
      <c r="D62" s="321" t="s">
        <v>631</v>
      </c>
      <c r="E62" s="18" t="s">
        <v>118</v>
      </c>
      <c r="F62" s="322">
        <v>73.599999999999994</v>
      </c>
      <c r="G62" s="39"/>
      <c r="H62" s="45"/>
    </row>
    <row r="63" s="2" customFormat="1">
      <c r="A63" s="39"/>
      <c r="B63" s="45"/>
      <c r="C63" s="321" t="s">
        <v>220</v>
      </c>
      <c r="D63" s="321" t="s">
        <v>625</v>
      </c>
      <c r="E63" s="18" t="s">
        <v>118</v>
      </c>
      <c r="F63" s="322">
        <v>30.199999999999999</v>
      </c>
      <c r="G63" s="39"/>
      <c r="H63" s="45"/>
    </row>
    <row r="64" s="2" customFormat="1">
      <c r="A64" s="39"/>
      <c r="B64" s="45"/>
      <c r="C64" s="321" t="s">
        <v>326</v>
      </c>
      <c r="D64" s="321" t="s">
        <v>632</v>
      </c>
      <c r="E64" s="18" t="s">
        <v>118</v>
      </c>
      <c r="F64" s="322">
        <v>151</v>
      </c>
      <c r="G64" s="39"/>
      <c r="H64" s="45"/>
    </row>
    <row r="65" s="2" customFormat="1">
      <c r="A65" s="39"/>
      <c r="B65" s="45"/>
      <c r="C65" s="321" t="s">
        <v>335</v>
      </c>
      <c r="D65" s="321" t="s">
        <v>633</v>
      </c>
      <c r="E65" s="18" t="s">
        <v>260</v>
      </c>
      <c r="F65" s="322">
        <v>50.433999999999998</v>
      </c>
      <c r="G65" s="39"/>
      <c r="H65" s="45"/>
    </row>
    <row r="66" s="2" customFormat="1" ht="16.8" customHeight="1">
      <c r="A66" s="39"/>
      <c r="B66" s="45"/>
      <c r="C66" s="321" t="s">
        <v>226</v>
      </c>
      <c r="D66" s="321" t="s">
        <v>626</v>
      </c>
      <c r="E66" s="18" t="s">
        <v>118</v>
      </c>
      <c r="F66" s="322">
        <v>73.599999999999994</v>
      </c>
      <c r="G66" s="39"/>
      <c r="H66" s="45"/>
    </row>
    <row r="67" s="2" customFormat="1" ht="16.8" customHeight="1">
      <c r="A67" s="39"/>
      <c r="B67" s="45"/>
      <c r="C67" s="317" t="s">
        <v>290</v>
      </c>
      <c r="D67" s="318" t="s">
        <v>291</v>
      </c>
      <c r="E67" s="319" t="s">
        <v>118</v>
      </c>
      <c r="F67" s="320">
        <v>43.399999999999999</v>
      </c>
      <c r="G67" s="39"/>
      <c r="H67" s="45"/>
    </row>
    <row r="68" s="2" customFormat="1" ht="16.8" customHeight="1">
      <c r="A68" s="39"/>
      <c r="B68" s="45"/>
      <c r="C68" s="321" t="s">
        <v>1</v>
      </c>
      <c r="D68" s="321" t="s">
        <v>345</v>
      </c>
      <c r="E68" s="18" t="s">
        <v>1</v>
      </c>
      <c r="F68" s="322">
        <v>0</v>
      </c>
      <c r="G68" s="39"/>
      <c r="H68" s="45"/>
    </row>
    <row r="69" s="2" customFormat="1" ht="16.8" customHeight="1">
      <c r="A69" s="39"/>
      <c r="B69" s="45"/>
      <c r="C69" s="321" t="s">
        <v>290</v>
      </c>
      <c r="D69" s="321" t="s">
        <v>346</v>
      </c>
      <c r="E69" s="18" t="s">
        <v>1</v>
      </c>
      <c r="F69" s="322">
        <v>43.399999999999999</v>
      </c>
      <c r="G69" s="39"/>
      <c r="H69" s="45"/>
    </row>
    <row r="70" s="2" customFormat="1" ht="16.8" customHeight="1">
      <c r="A70" s="39"/>
      <c r="B70" s="45"/>
      <c r="C70" s="323" t="s">
        <v>616</v>
      </c>
      <c r="D70" s="39"/>
      <c r="E70" s="39"/>
      <c r="F70" s="39"/>
      <c r="G70" s="39"/>
      <c r="H70" s="45"/>
    </row>
    <row r="71" s="2" customFormat="1" ht="16.8" customHeight="1">
      <c r="A71" s="39"/>
      <c r="B71" s="45"/>
      <c r="C71" s="321" t="s">
        <v>342</v>
      </c>
      <c r="D71" s="321" t="s">
        <v>634</v>
      </c>
      <c r="E71" s="18" t="s">
        <v>118</v>
      </c>
      <c r="F71" s="322">
        <v>43.399999999999999</v>
      </c>
      <c r="G71" s="39"/>
      <c r="H71" s="45"/>
    </row>
    <row r="72" s="2" customFormat="1">
      <c r="A72" s="39"/>
      <c r="B72" s="45"/>
      <c r="C72" s="321" t="s">
        <v>318</v>
      </c>
      <c r="D72" s="321" t="s">
        <v>635</v>
      </c>
      <c r="E72" s="18" t="s">
        <v>118</v>
      </c>
      <c r="F72" s="322">
        <v>86.799999999999997</v>
      </c>
      <c r="G72" s="39"/>
      <c r="H72" s="45"/>
    </row>
    <row r="73" s="2" customFormat="1">
      <c r="A73" s="39"/>
      <c r="B73" s="45"/>
      <c r="C73" s="321" t="s">
        <v>220</v>
      </c>
      <c r="D73" s="321" t="s">
        <v>625</v>
      </c>
      <c r="E73" s="18" t="s">
        <v>118</v>
      </c>
      <c r="F73" s="322">
        <v>30.199999999999999</v>
      </c>
      <c r="G73" s="39"/>
      <c r="H73" s="45"/>
    </row>
    <row r="74" s="2" customFormat="1">
      <c r="A74" s="39"/>
      <c r="B74" s="45"/>
      <c r="C74" s="321" t="s">
        <v>326</v>
      </c>
      <c r="D74" s="321" t="s">
        <v>632</v>
      </c>
      <c r="E74" s="18" t="s">
        <v>118</v>
      </c>
      <c r="F74" s="322">
        <v>151</v>
      </c>
      <c r="G74" s="39"/>
      <c r="H74" s="45"/>
    </row>
    <row r="75" s="2" customFormat="1" ht="16.8" customHeight="1">
      <c r="A75" s="39"/>
      <c r="B75" s="45"/>
      <c r="C75" s="321" t="s">
        <v>331</v>
      </c>
      <c r="D75" s="321" t="s">
        <v>636</v>
      </c>
      <c r="E75" s="18" t="s">
        <v>118</v>
      </c>
      <c r="F75" s="322">
        <v>43.399999999999999</v>
      </c>
      <c r="G75" s="39"/>
      <c r="H75" s="45"/>
    </row>
    <row r="76" s="2" customFormat="1">
      <c r="A76" s="39"/>
      <c r="B76" s="45"/>
      <c r="C76" s="321" t="s">
        <v>335</v>
      </c>
      <c r="D76" s="321" t="s">
        <v>633</v>
      </c>
      <c r="E76" s="18" t="s">
        <v>260</v>
      </c>
      <c r="F76" s="322">
        <v>50.433999999999998</v>
      </c>
      <c r="G76" s="39"/>
      <c r="H76" s="45"/>
    </row>
    <row r="77" s="2" customFormat="1" ht="16.8" customHeight="1">
      <c r="A77" s="39"/>
      <c r="B77" s="45"/>
      <c r="C77" s="321" t="s">
        <v>226</v>
      </c>
      <c r="D77" s="321" t="s">
        <v>626</v>
      </c>
      <c r="E77" s="18" t="s">
        <v>118</v>
      </c>
      <c r="F77" s="322">
        <v>73.599999999999994</v>
      </c>
      <c r="G77" s="39"/>
      <c r="H77" s="45"/>
    </row>
    <row r="78" s="2" customFormat="1" ht="26.4" customHeight="1">
      <c r="A78" s="39"/>
      <c r="B78" s="45"/>
      <c r="C78" s="316" t="s">
        <v>637</v>
      </c>
      <c r="D78" s="316" t="s">
        <v>102</v>
      </c>
      <c r="E78" s="39"/>
      <c r="F78" s="39"/>
      <c r="G78" s="39"/>
      <c r="H78" s="45"/>
    </row>
    <row r="79" s="2" customFormat="1" ht="16.8" customHeight="1">
      <c r="A79" s="39"/>
      <c r="B79" s="45"/>
      <c r="C79" s="317" t="s">
        <v>479</v>
      </c>
      <c r="D79" s="318" t="s">
        <v>480</v>
      </c>
      <c r="E79" s="319" t="s">
        <v>130</v>
      </c>
      <c r="F79" s="320">
        <v>42</v>
      </c>
      <c r="G79" s="39"/>
      <c r="H79" s="45"/>
    </row>
    <row r="80" s="2" customFormat="1" ht="16.8" customHeight="1">
      <c r="A80" s="39"/>
      <c r="B80" s="45"/>
      <c r="C80" s="321" t="s">
        <v>1</v>
      </c>
      <c r="D80" s="321" t="s">
        <v>496</v>
      </c>
      <c r="E80" s="18" t="s">
        <v>1</v>
      </c>
      <c r="F80" s="322">
        <v>0</v>
      </c>
      <c r="G80" s="39"/>
      <c r="H80" s="45"/>
    </row>
    <row r="81" s="2" customFormat="1" ht="16.8" customHeight="1">
      <c r="A81" s="39"/>
      <c r="B81" s="45"/>
      <c r="C81" s="321" t="s">
        <v>1</v>
      </c>
      <c r="D81" s="321" t="s">
        <v>497</v>
      </c>
      <c r="E81" s="18" t="s">
        <v>1</v>
      </c>
      <c r="F81" s="322">
        <v>0</v>
      </c>
      <c r="G81" s="39"/>
      <c r="H81" s="45"/>
    </row>
    <row r="82" s="2" customFormat="1" ht="16.8" customHeight="1">
      <c r="A82" s="39"/>
      <c r="B82" s="45"/>
      <c r="C82" s="321" t="s">
        <v>1</v>
      </c>
      <c r="D82" s="321" t="s">
        <v>498</v>
      </c>
      <c r="E82" s="18" t="s">
        <v>1</v>
      </c>
      <c r="F82" s="322">
        <v>33</v>
      </c>
      <c r="G82" s="39"/>
      <c r="H82" s="45"/>
    </row>
    <row r="83" s="2" customFormat="1" ht="16.8" customHeight="1">
      <c r="A83" s="39"/>
      <c r="B83" s="45"/>
      <c r="C83" s="321" t="s">
        <v>1</v>
      </c>
      <c r="D83" s="321" t="s">
        <v>499</v>
      </c>
      <c r="E83" s="18" t="s">
        <v>1</v>
      </c>
      <c r="F83" s="322">
        <v>0</v>
      </c>
      <c r="G83" s="39"/>
      <c r="H83" s="45"/>
    </row>
    <row r="84" s="2" customFormat="1" ht="16.8" customHeight="1">
      <c r="A84" s="39"/>
      <c r="B84" s="45"/>
      <c r="C84" s="321" t="s">
        <v>1</v>
      </c>
      <c r="D84" s="321" t="s">
        <v>500</v>
      </c>
      <c r="E84" s="18" t="s">
        <v>1</v>
      </c>
      <c r="F84" s="322">
        <v>9</v>
      </c>
      <c r="G84" s="39"/>
      <c r="H84" s="45"/>
    </row>
    <row r="85" s="2" customFormat="1" ht="16.8" customHeight="1">
      <c r="A85" s="39"/>
      <c r="B85" s="45"/>
      <c r="C85" s="321" t="s">
        <v>479</v>
      </c>
      <c r="D85" s="321" t="s">
        <v>185</v>
      </c>
      <c r="E85" s="18" t="s">
        <v>1</v>
      </c>
      <c r="F85" s="322">
        <v>42</v>
      </c>
      <c r="G85" s="39"/>
      <c r="H85" s="45"/>
    </row>
    <row r="86" s="2" customFormat="1" ht="16.8" customHeight="1">
      <c r="A86" s="39"/>
      <c r="B86" s="45"/>
      <c r="C86" s="323" t="s">
        <v>616</v>
      </c>
      <c r="D86" s="39"/>
      <c r="E86" s="39"/>
      <c r="F86" s="39"/>
      <c r="G86" s="39"/>
      <c r="H86" s="45"/>
    </row>
    <row r="87" s="2" customFormat="1">
      <c r="A87" s="39"/>
      <c r="B87" s="45"/>
      <c r="C87" s="321" t="s">
        <v>493</v>
      </c>
      <c r="D87" s="321" t="s">
        <v>638</v>
      </c>
      <c r="E87" s="18" t="s">
        <v>130</v>
      </c>
      <c r="F87" s="322">
        <v>42</v>
      </c>
      <c r="G87" s="39"/>
      <c r="H87" s="45"/>
    </row>
    <row r="88" s="2" customFormat="1" ht="16.8" customHeight="1">
      <c r="A88" s="39"/>
      <c r="B88" s="45"/>
      <c r="C88" s="321" t="s">
        <v>484</v>
      </c>
      <c r="D88" s="321" t="s">
        <v>639</v>
      </c>
      <c r="E88" s="18" t="s">
        <v>130</v>
      </c>
      <c r="F88" s="322">
        <v>42</v>
      </c>
      <c r="G88" s="39"/>
      <c r="H88" s="45"/>
    </row>
    <row r="89" s="2" customFormat="1" ht="16.8" customHeight="1">
      <c r="A89" s="39"/>
      <c r="B89" s="45"/>
      <c r="C89" s="321" t="s">
        <v>488</v>
      </c>
      <c r="D89" s="321" t="s">
        <v>640</v>
      </c>
      <c r="E89" s="18" t="s">
        <v>130</v>
      </c>
      <c r="F89" s="322">
        <v>126</v>
      </c>
      <c r="G89" s="39"/>
      <c r="H89" s="45"/>
    </row>
    <row r="90" s="2" customFormat="1" ht="16.8" customHeight="1">
      <c r="A90" s="39"/>
      <c r="B90" s="45"/>
      <c r="C90" s="321" t="s">
        <v>508</v>
      </c>
      <c r="D90" s="321" t="s">
        <v>509</v>
      </c>
      <c r="E90" s="18" t="s">
        <v>130</v>
      </c>
      <c r="F90" s="322">
        <v>42</v>
      </c>
      <c r="G90" s="39"/>
      <c r="H90" s="45"/>
    </row>
    <row r="91" s="2" customFormat="1" ht="26.4" customHeight="1">
      <c r="A91" s="39"/>
      <c r="B91" s="45"/>
      <c r="C91" s="316" t="s">
        <v>641</v>
      </c>
      <c r="D91" s="316" t="s">
        <v>105</v>
      </c>
      <c r="E91" s="39"/>
      <c r="F91" s="39"/>
      <c r="G91" s="39"/>
      <c r="H91" s="45"/>
    </row>
    <row r="92" s="2" customFormat="1" ht="16.8" customHeight="1">
      <c r="A92" s="39"/>
      <c r="B92" s="45"/>
      <c r="C92" s="317" t="s">
        <v>479</v>
      </c>
      <c r="D92" s="318" t="s">
        <v>480</v>
      </c>
      <c r="E92" s="319" t="s">
        <v>130</v>
      </c>
      <c r="F92" s="320">
        <v>42</v>
      </c>
      <c r="G92" s="39"/>
      <c r="H92" s="45"/>
    </row>
    <row r="93" s="2" customFormat="1" ht="16.8" customHeight="1">
      <c r="A93" s="39"/>
      <c r="B93" s="45"/>
      <c r="C93" s="317" t="s">
        <v>516</v>
      </c>
      <c r="D93" s="318" t="s">
        <v>517</v>
      </c>
      <c r="E93" s="319" t="s">
        <v>130</v>
      </c>
      <c r="F93" s="320">
        <v>644.10000000000002</v>
      </c>
      <c r="G93" s="39"/>
      <c r="H93" s="45"/>
    </row>
    <row r="94" s="2" customFormat="1" ht="16.8" customHeight="1">
      <c r="A94" s="39"/>
      <c r="B94" s="45"/>
      <c r="C94" s="321" t="s">
        <v>1</v>
      </c>
      <c r="D94" s="321" t="s">
        <v>532</v>
      </c>
      <c r="E94" s="18" t="s">
        <v>1</v>
      </c>
      <c r="F94" s="322">
        <v>0</v>
      </c>
      <c r="G94" s="39"/>
      <c r="H94" s="45"/>
    </row>
    <row r="95" s="2" customFormat="1" ht="16.8" customHeight="1">
      <c r="A95" s="39"/>
      <c r="B95" s="45"/>
      <c r="C95" s="321" t="s">
        <v>1</v>
      </c>
      <c r="D95" s="321" t="s">
        <v>533</v>
      </c>
      <c r="E95" s="18" t="s">
        <v>1</v>
      </c>
      <c r="F95" s="322">
        <v>124.09999999999999</v>
      </c>
      <c r="G95" s="39"/>
      <c r="H95" s="45"/>
    </row>
    <row r="96" s="2" customFormat="1" ht="16.8" customHeight="1">
      <c r="A96" s="39"/>
      <c r="B96" s="45"/>
      <c r="C96" s="321" t="s">
        <v>1</v>
      </c>
      <c r="D96" s="321" t="s">
        <v>534</v>
      </c>
      <c r="E96" s="18" t="s">
        <v>1</v>
      </c>
      <c r="F96" s="322">
        <v>0</v>
      </c>
      <c r="G96" s="39"/>
      <c r="H96" s="45"/>
    </row>
    <row r="97" s="2" customFormat="1" ht="16.8" customHeight="1">
      <c r="A97" s="39"/>
      <c r="B97" s="45"/>
      <c r="C97" s="321" t="s">
        <v>1</v>
      </c>
      <c r="D97" s="321" t="s">
        <v>535</v>
      </c>
      <c r="E97" s="18" t="s">
        <v>1</v>
      </c>
      <c r="F97" s="322">
        <v>0</v>
      </c>
      <c r="G97" s="39"/>
      <c r="H97" s="45"/>
    </row>
    <row r="98" s="2" customFormat="1" ht="16.8" customHeight="1">
      <c r="A98" s="39"/>
      <c r="B98" s="45"/>
      <c r="C98" s="321" t="s">
        <v>1</v>
      </c>
      <c r="D98" s="321" t="s">
        <v>536</v>
      </c>
      <c r="E98" s="18" t="s">
        <v>1</v>
      </c>
      <c r="F98" s="322">
        <v>520</v>
      </c>
      <c r="G98" s="39"/>
      <c r="H98" s="45"/>
    </row>
    <row r="99" s="2" customFormat="1" ht="16.8" customHeight="1">
      <c r="A99" s="39"/>
      <c r="B99" s="45"/>
      <c r="C99" s="321" t="s">
        <v>516</v>
      </c>
      <c r="D99" s="321" t="s">
        <v>185</v>
      </c>
      <c r="E99" s="18" t="s">
        <v>1</v>
      </c>
      <c r="F99" s="322">
        <v>644.10000000000002</v>
      </c>
      <c r="G99" s="39"/>
      <c r="H99" s="45"/>
    </row>
    <row r="100" s="2" customFormat="1" ht="16.8" customHeight="1">
      <c r="A100" s="39"/>
      <c r="B100" s="45"/>
      <c r="C100" s="323" t="s">
        <v>616</v>
      </c>
      <c r="D100" s="39"/>
      <c r="E100" s="39"/>
      <c r="F100" s="39"/>
      <c r="G100" s="39"/>
      <c r="H100" s="45"/>
    </row>
    <row r="101" s="2" customFormat="1" ht="16.8" customHeight="1">
      <c r="A101" s="39"/>
      <c r="B101" s="45"/>
      <c r="C101" s="321" t="s">
        <v>505</v>
      </c>
      <c r="D101" s="321" t="s">
        <v>642</v>
      </c>
      <c r="E101" s="18" t="s">
        <v>130</v>
      </c>
      <c r="F101" s="322">
        <v>644.10000000000002</v>
      </c>
      <c r="G101" s="39"/>
      <c r="H101" s="45"/>
    </row>
    <row r="102" s="2" customFormat="1">
      <c r="A102" s="39"/>
      <c r="B102" s="45"/>
      <c r="C102" s="321" t="s">
        <v>502</v>
      </c>
      <c r="D102" s="321" t="s">
        <v>643</v>
      </c>
      <c r="E102" s="18" t="s">
        <v>130</v>
      </c>
      <c r="F102" s="322">
        <v>644.10000000000002</v>
      </c>
      <c r="G102" s="39"/>
      <c r="H102" s="45"/>
    </row>
    <row r="103" s="2" customFormat="1" ht="16.8" customHeight="1">
      <c r="A103" s="39"/>
      <c r="B103" s="45"/>
      <c r="C103" s="321" t="s">
        <v>528</v>
      </c>
      <c r="D103" s="321" t="s">
        <v>644</v>
      </c>
      <c r="E103" s="18" t="s">
        <v>130</v>
      </c>
      <c r="F103" s="322">
        <v>644.10000000000002</v>
      </c>
      <c r="G103" s="39"/>
      <c r="H103" s="45"/>
    </row>
    <row r="104" s="2" customFormat="1" ht="7.44" customHeight="1">
      <c r="A104" s="39"/>
      <c r="B104" s="182"/>
      <c r="C104" s="183"/>
      <c r="D104" s="183"/>
      <c r="E104" s="183"/>
      <c r="F104" s="183"/>
      <c r="G104" s="183"/>
      <c r="H104" s="45"/>
    </row>
    <row r="105" s="2" customFormat="1">
      <c r="A105" s="39"/>
      <c r="B105" s="39"/>
      <c r="C105" s="39"/>
      <c r="D105" s="39"/>
      <c r="E105" s="39"/>
      <c r="F105" s="39"/>
      <c r="G105" s="39"/>
      <c r="H105" s="39"/>
    </row>
  </sheetData>
  <sheetProtection sheet="1" formatColumns="0" formatRows="0" objects="1" scenarios="1" spinCount="100000" saltValue="Q62Ues8UQQiaFq7bYK/yUtmhZTfxg66QDeJTd0hWymrTdLTVo5BEXe37uQMMARfC2pkJaRmgj5dqRM9p3zTIlg==" hashValue="93t4lYtmOM7w99Qeu7gL4O0m2ThABwCePuMvrmCIKpIifh/lgX6CaRF7mQLVNxxGQ3peYGBqCtDV4EUYm/y5R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Skalnik</dc:creator>
  <cp:lastModifiedBy>Skalnik</cp:lastModifiedBy>
  <dcterms:created xsi:type="dcterms:W3CDTF">2022-06-13T10:11:42Z</dcterms:created>
  <dcterms:modified xsi:type="dcterms:W3CDTF">2022-06-13T10:11:50Z</dcterms:modified>
</cp:coreProperties>
</file>